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defaultThemeVersion="166925"/>
  <xr:revisionPtr revIDLastSave="0" documentId="8_{A5848B95-E568-441C-884F-D5CE5F2E44E8}" xr6:coauthVersionLast="40" xr6:coauthVersionMax="40" xr10:uidLastSave="{00000000-0000-0000-0000-000000000000}"/>
  <bookViews>
    <workbookView xWindow="0" yWindow="0" windowWidth="21600" windowHeight="9165" xr2:uid="{1D35063E-3A13-4EE3-9783-8500DCDCFD14}"/>
  </bookViews>
  <sheets>
    <sheet name="Group Result" sheetId="1" r:id="rId1"/>
    <sheet name="Revenue" sheetId="2" r:id="rId2"/>
    <sheet name="Expenses" sheetId="3" r:id="rId3"/>
    <sheet name="Mobile" sheetId="4" r:id="rId4"/>
    <sheet name="VceBB" sheetId="5" r:id="rId5"/>
    <sheet name="Other" sheetId="6" r:id="rId6"/>
    <sheet name="Cash Flows" sheetId="7" r:id="rId7"/>
    <sheet name="Capex"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___SAP2" localSheetId="6" hidden="1">Main.SAPF4Help()</definedName>
    <definedName name="____SAP2" hidden="1">Main.SAPF4Help()</definedName>
    <definedName name="____TM1" localSheetId="6" hidden="1">Main.SAPF4Help()</definedName>
    <definedName name="____TM1" hidden="1">Main.SAPF4Help()</definedName>
    <definedName name="___a1" localSheetId="6" hidden="1">{"mgmt forecast",#N/A,FALSE,"Mgmt Forecast";"dcf table",#N/A,FALSE,"Mgmt Forecast";"sensitivity",#N/A,FALSE,"Mgmt Forecast";"table inputs",#N/A,FALSE,"Mgmt Forecast";"calculations",#N/A,FALSE,"Mgmt Forecast"}</definedName>
    <definedName name="___a1" hidden="1">{"mgmt forecast",#N/A,FALSE,"Mgmt Forecast";"dcf table",#N/A,FALSE,"Mgmt Forecast";"sensitivity",#N/A,FALSE,"Mgmt Forecast";"table inputs",#N/A,FALSE,"Mgmt Forecast";"calculations",#N/A,FALSE,"Mgmt Forecast"}</definedName>
    <definedName name="___a2" localSheetId="6" hidden="1">{"mgmt forecast",#N/A,FALSE,"Mgmt Forecast";"dcf table",#N/A,FALSE,"Mgmt Forecast";"sensitivity",#N/A,FALSE,"Mgmt Forecast";"table inputs",#N/A,FALSE,"Mgmt Forecast";"calculations",#N/A,FALSE,"Mgmt Forecast"}</definedName>
    <definedName name="___a2" hidden="1">{"mgmt forecast",#N/A,FALSE,"Mgmt Forecast";"dcf table",#N/A,FALSE,"Mgmt Forecast";"sensitivity",#N/A,FALSE,"Mgmt Forecast";"table inputs",#N/A,FALSE,"Mgmt Forecast";"calculations",#N/A,FALSE,"Mgmt Forecast"}</definedName>
    <definedName name="___SAP2" localSheetId="6" hidden="1">Main.SAPF4Help()</definedName>
    <definedName name="___SAP2" hidden="1">Main.SAPF4Help()</definedName>
    <definedName name="___SAP3" localSheetId="6" hidden="1">Main.SAPF4Help()</definedName>
    <definedName name="___SAP3" hidden="1">Main.SAPF4Help()</definedName>
    <definedName name="___TM1" localSheetId="6" hidden="1">Main.SAPF4Help()</definedName>
    <definedName name="___TM1" hidden="1">Main.SAPF4Help()</definedName>
    <definedName name="__IntlFixup" hidden="1">TRUE</definedName>
    <definedName name="__SAP2" localSheetId="6" hidden="1">Main.SAPF4Help()</definedName>
    <definedName name="__SAP2" hidden="1">Main.SAPF4Help()</definedName>
    <definedName name="__TM1" localSheetId="6" hidden="1">Main.SAPF4Help()</definedName>
    <definedName name="__TM1" hidden="1">Main.SAPF4Help()</definedName>
    <definedName name="_1__123Graph_ACHART_1" hidden="1">[1]ACT99!$B$426:$G$426</definedName>
    <definedName name="_10__123Graph_CCHART_2" hidden="1">[1]ACT99!$B$402:$G$402</definedName>
    <definedName name="_11__123Graph_CCHART_3" hidden="1">[1]ACT99!$B$408:$G$408</definedName>
    <definedName name="_12__123Graph_CCHART_4" hidden="1">[1]ACT99!$B$414:$G$414</definedName>
    <definedName name="_13__123Graph_XCHART_2" hidden="1">[1]ACT99!$B$399:$G$399</definedName>
    <definedName name="_14__123Graph_XCHART_3" hidden="1">[1]ACT99!$B$405:$G$405</definedName>
    <definedName name="_15__123Graph_XCHART_4" hidden="1">[1]ACT99!$B$411:$G$411</definedName>
    <definedName name="_2__123Graph_ACHART_2" hidden="1">[1]ACT99!$B$400:$G$400</definedName>
    <definedName name="_3__123Graph_ACHART_3" hidden="1">[1]ACT99!$B$406:$G$406</definedName>
    <definedName name="_4__123Graph_ACHART_4" hidden="1">[1]ACT99!$B$412:$G$412</definedName>
    <definedName name="_5__123Graph_BCHART_1" hidden="1">[1]ACT99!$B$427:$G$427</definedName>
    <definedName name="_6__123Graph_BCHART_2" hidden="1">[1]ACT99!$B$401:$G$401</definedName>
    <definedName name="_7__123Graph_BCHART_3" hidden="1">[1]ACT99!$B$407:$G$407</definedName>
    <definedName name="_8__123Graph_BCHART_4" hidden="1">[1]ACT99!$B$413:$G$413</definedName>
    <definedName name="_9__123Graph_CCHART_1" hidden="1">[1]ACT99!$B$428:$G$428</definedName>
    <definedName name="_a1" localSheetId="6" hidden="1">{"mgmt forecast",#N/A,FALSE,"Mgmt Forecast";"dcf table",#N/A,FALSE,"Mgmt Forecast";"sensitivity",#N/A,FALSE,"Mgmt Forecast";"table inputs",#N/A,FALSE,"Mgmt Forecast";"calculations",#N/A,FALSE,"Mgmt Forecast"}</definedName>
    <definedName name="_a1" hidden="1">{"mgmt forecast",#N/A,FALSE,"Mgmt Forecast";"dcf table",#N/A,FALSE,"Mgmt Forecast";"sensitivity",#N/A,FALSE,"Mgmt Forecast";"table inputs",#N/A,FALSE,"Mgmt Forecast";"calculations",#N/A,FALSE,"Mgmt Forecast"}</definedName>
    <definedName name="_a2" localSheetId="6"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MO_ContentDefinition_29255738" hidden="1">"'Partitions:6'"</definedName>
    <definedName name="_AMO_ContentDefinition_29255738.0" hidden="1">"'&lt;ContentDefinition name=""SS02-Sep22"" rsid=""29255738"" type=""StoredProcess"" format=""HTML"" imgfmt=""ACTIVEX"" created=""09/22/2008 14:52:43"" modifed=""09/22/2008 14:52:43"" user=""Suming Xue"" apply=""True"" thread=""BACKGROUND"" css=""C:\Progra'"</definedName>
    <definedName name="_AMO_ContentDefinition_29255738.1" hidden="1">"'m Files\SAS Institute\Shared Files\BIClientStyles\AMODefault.css"" range=""SS02_Sep22_3"" auto=""False"" rdc=""False"" mig=""False"" xTime=""00:00:02.2632544"" rTime=""00:00:01.8927216"" bgnew=""False"" nFmt=""True"" grphSet=""True"" imgY=""0"" imgX'"</definedName>
    <definedName name="_AMO_ContentDefinition_29255738.2" hidden="1">"'=""0""&gt;_x000D_
  &lt;files&gt;H:\My Documents\My SAS Files\Add-In for Microsoft Office\_SOA_SS02-Sep22_3\SS02-Sep22.html&lt;/files&gt;_x000D_
  &lt;param n=""DisplayName"" v=""SS02-Sep22"" /&gt;_x000D_
  &lt;param n=""ServerName"" v=""SASMain"" /&gt;_x000D_
  &lt;param n=""ResultsOnServer"" v=""False'"</definedName>
    <definedName name="_AMO_ContentDefinition_29255738.3" hidden="1">"'"" /&gt;_x000D_
  &lt;param n=""AMO_Version"" v=""2.1"" /&gt;_x000D_
  &lt;param n=""UIParameter_0"" v=""ModelV3::Shared Service Models\V7\04_TechOps_V7_0708"" /&gt;_x000D_
  &lt;param n=""UIParameter_1"" v=""Period::2007/08"" /&gt;_x000D_
  &lt;param n=""UIParameters"" v=""2"" /&gt;_x000D_
  &lt;param n=""S'"</definedName>
    <definedName name="_AMO_ContentDefinition_29255738.4" hidden="1">"'toredProcessID"" v=""A589D9IK.B2000A23"" /&gt;_x000D_
  &lt;param n=""StoredProcessPath"" v=""Samples/Stored Processes/ABM/SS02-Sep22"" /&gt;_x000D_
  &lt;param n=""RepositoryName"" v=""Foundation"" /&gt;_x000D_
  &lt;param n=""ClassName"" v=""SAS.OfficeAddin.StoredProcess"" /&gt;_x000D_
&lt;/Con'"</definedName>
    <definedName name="_AMO_ContentDefinition_29255738.5" hidden="1">"'tentDefinition&gt;'"</definedName>
    <definedName name="_AMO_ContentLocation_29255738_HtmlCsvResults_" hidden="1">"'&lt;ContentLocation path="""" rsid=""29255738"" tag=""HtmlCsvResults"" fid=""0"" /&gt;'"</definedName>
    <definedName name="_AMO_RefreshMultipleList" hidden="1">"'648216344'"</definedName>
    <definedName name="_AMO_SingleObject_881569482_PivotTable_881569482" localSheetId="6" hidden="1">#REF!</definedName>
    <definedName name="_AMO_SingleObject_881569482_PivotTable_881569482" hidden="1">#REF!</definedName>
    <definedName name="_AMO_XmlVersion" hidden="1">"'1'"</definedName>
    <definedName name="_xlnm._FilterDatabase" localSheetId="6" hidden="1">#REF!</definedName>
    <definedName name="_xlnm._FilterDatabase" hidden="1">#REF!</definedName>
    <definedName name="_FilterDB" localSheetId="6" hidden="1">#REF!</definedName>
    <definedName name="_FilterDB" hidden="1">#REF!</definedName>
    <definedName name="_GSRATES_1" hidden="1">"H2005092920050930USDMXN1000001"</definedName>
    <definedName name="_GSRATES_10" hidden="1">"CF3000012003033120030101"</definedName>
    <definedName name="_GSRATES_11" hidden="1">"CT300001Latest          "</definedName>
    <definedName name="_GSRATES_12" hidden="1">"CT300001Latest          "</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localSheetId="6" hidden="1">[2]Financials!#REF!</definedName>
    <definedName name="_GSRATESR_1" localSheetId="5" hidden="1">[2]Financials!#REF!</definedName>
    <definedName name="_GSRATESR_1" localSheetId="4" hidden="1">[2]Financials!#REF!</definedName>
    <definedName name="_GSRATESR_1" hidden="1">[2]Financials!#REF!</definedName>
    <definedName name="_GSRATESR_10" localSheetId="6" hidden="1">#REF!</definedName>
    <definedName name="_GSRATESR_10" hidden="1">#REF!</definedName>
    <definedName name="_GSRATESR_11" localSheetId="6" hidden="1">#REF!</definedName>
    <definedName name="_GSRATESR_11" hidden="1">#REF!</definedName>
    <definedName name="_GSRATESR_12" localSheetId="6" hidden="1">[3]FX!#REF!</definedName>
    <definedName name="_GSRATESR_12" hidden="1">[3]FX!#REF!</definedName>
    <definedName name="_GSRATESR_2" localSheetId="6" hidden="1">#REF!</definedName>
    <definedName name="_GSRATESR_2" hidden="1">#REF!</definedName>
    <definedName name="_GSRATESR_3" hidden="1">'[4]EE (new)'!$K$23:$L$24</definedName>
    <definedName name="_GSRATESR_4" localSheetId="6" hidden="1">[3]FX!#REF!</definedName>
    <definedName name="_GSRATESR_4" hidden="1">[3]FX!#REF!</definedName>
    <definedName name="_GSRATESR_5" localSheetId="6" hidden="1">#REF!</definedName>
    <definedName name="_GSRATESR_5" hidden="1">#REF!</definedName>
    <definedName name="_GSRATESR_6" localSheetId="6" hidden="1">[3]FX!#REF!</definedName>
    <definedName name="_GSRATESR_6" hidden="1">[3]FX!#REF!</definedName>
    <definedName name="_GSRATESR_7" localSheetId="6" hidden="1">[3]FX!#REF!</definedName>
    <definedName name="_GSRATESR_7" hidden="1">[3]FX!#REF!</definedName>
    <definedName name="_GSRATESR_8" localSheetId="6" hidden="1">#REF!</definedName>
    <definedName name="_GSRATESR_8" hidden="1">#REF!</definedName>
    <definedName name="_GSRATESR_9" localSheetId="6" hidden="1">#REF!</definedName>
    <definedName name="_GSRATESR_9" hidden="1">#REF!</definedName>
    <definedName name="_Order1" hidden="1">0</definedName>
    <definedName name="_Order2" hidden="1">255</definedName>
    <definedName name="_Regression_Int" hidden="1">1</definedName>
    <definedName name="_SAP2" localSheetId="6" hidden="1">Main.SAPF4Help()</definedName>
    <definedName name="_SAP2" hidden="1">Main.SAPF4Help()</definedName>
    <definedName name="_Table1_In1" localSheetId="6" hidden="1">#REF!</definedName>
    <definedName name="_Table1_In1" hidden="1">#REF!</definedName>
    <definedName name="_Table1_Out" localSheetId="6" hidden="1">#REF!</definedName>
    <definedName name="_Table1_Out" hidden="1">#REF!</definedName>
    <definedName name="_Table2_In1" localSheetId="6" hidden="1">#REF!</definedName>
    <definedName name="_Table2_In1" hidden="1">#REF!</definedName>
    <definedName name="_Table2_In2" localSheetId="6" hidden="1">#REF!</definedName>
    <definedName name="_Table2_In2" hidden="1">#REF!</definedName>
    <definedName name="_Table2_Out" localSheetId="6" hidden="1">#REF!</definedName>
    <definedName name="_Table2_Out" hidden="1">#REF!</definedName>
    <definedName name="_TM1" localSheetId="6" hidden="1">Main.SAPF4Help()</definedName>
    <definedName name="_TM1" localSheetId="5" hidden="1">Main.SAPF4Help()</definedName>
    <definedName name="_TM1" localSheetId="4" hidden="1">Main.SAPF4Help()</definedName>
    <definedName name="_TM1" hidden="1">Main.SAPF4Help()</definedName>
    <definedName name="a" localSheetId="6" hidden="1">{"mgmt forecast",#N/A,FALSE,"Mgmt Forecast";"dcf table",#N/A,FALSE,"Mgmt Forecast";"sensitivity",#N/A,FALSE,"Mgmt Forecast";"table inputs",#N/A,FALSE,"Mgmt Forecast";"calculations",#N/A,FALSE,"Mgmt Forecast"}</definedName>
    <definedName name="a" hidden="1">{"mgmt forecast",#N/A,FALSE,"Mgmt Forecast";"dcf table",#N/A,FALSE,"Mgmt Forecast";"sensitivity",#N/A,FALSE,"Mgmt Forecast";"table inputs",#N/A,FALSE,"Mgmt Forecast";"calculations",#N/A,FALSE,"Mgmt Forecast"}</definedName>
    <definedName name="aa" hidden="1">#N/A</definedName>
    <definedName name="AAA_DOCTOPS" hidden="1">"AAA_SET"</definedName>
    <definedName name="AAA_duser" hidden="1">"OFF"</definedName>
    <definedName name="AAABBB" localSheetId="6" hidden="1">{#N/A,#N/A,FALSE,"product"}</definedName>
    <definedName name="AAABBB" hidden="1">{#N/A,#N/A,FALSE,"product"}</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wvu.bal_98." hidden="1">[5]BALSHT_S!$A$1:$M$65536</definedName>
    <definedName name="ACwvu.Full_Year." hidden="1">[5]PE1_S!$A$1:$Z$65536</definedName>
    <definedName name="ad" localSheetId="6" hidden="1">Main.SAPF4Help()</definedName>
    <definedName name="ad" hidden="1">Main.SAPF4Help()</definedName>
    <definedName name="af" localSheetId="6" hidden="1">Main.SAPF4Help()</definedName>
    <definedName name="af" hidden="1">Main.SAPF4Help()</definedName>
    <definedName name="ag" localSheetId="6" hidden="1">Main.SAPF4Help()</definedName>
    <definedName name="ag" hidden="1">Main.SAPF4Help()</definedName>
    <definedName name="ah" localSheetId="6" hidden="1">Main.SAPF4Help()</definedName>
    <definedName name="ah" hidden="1">Main.SAPF4Help()</definedName>
    <definedName name="aj" localSheetId="6" hidden="1">Main.SAPF4Help()</definedName>
    <definedName name="aj" hidden="1">Main.SAPF4Help()</definedName>
    <definedName name="al" localSheetId="6" hidden="1">Main.SAPF4Help()</definedName>
    <definedName name="al" hidden="1">Main.SAPF4Help()</definedName>
    <definedName name="All_Prod" hidden="1">#N/A</definedName>
    <definedName name="as" hidden="1">#N/A</definedName>
    <definedName name="asdf" localSheetId="6" hidden="1">#REF!</definedName>
    <definedName name="asdf" hidden="1">#REF!</definedName>
    <definedName name="ast" hidden="1">#N/A</definedName>
    <definedName name="b" localSheetId="6" hidden="1">#REF!</definedName>
    <definedName name="b" hidden="1">#REF!</definedName>
    <definedName name="bb" localSheetId="6" hidden="1">{#N/A,#N/A,TRUE,"Main Issues";#N/A,#N/A,TRUE,"Income statement ($)"}</definedName>
    <definedName name="bb" hidden="1">{#N/A,#N/A,TRUE,"Main Issues";#N/A,#N/A,TRUE,"Income statement ($)"}</definedName>
    <definedName name="bbb" localSheetId="6" hidden="1">{#N/A,#N/A,TRUE,"Main Issues";#N/A,#N/A,TRUE,"Income statement ($)"}</definedName>
    <definedName name="bbb" hidden="1">{#N/A,#N/A,TRUE,"Main Issues";#N/A,#N/A,TRUE,"Income statement ($)"}</definedName>
    <definedName name="BBBAAA"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AAA"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BBBCCC" localSheetId="6" hidden="1">{#N/A,#N/A,FALSE,"product"}</definedName>
    <definedName name="BBBCCC" hidden="1">{#N/A,#N/A,FALSE,"product"}</definedName>
    <definedName name="BLPB1" localSheetId="6" hidden="1">#REF!</definedName>
    <definedName name="BLPB1" hidden="1">#REF!</definedName>
    <definedName name="BLPB10" localSheetId="6" hidden="1">#REF!</definedName>
    <definedName name="BLPB10" hidden="1">#REF!</definedName>
    <definedName name="BLPB11" localSheetId="6" hidden="1">#REF!</definedName>
    <definedName name="BLPB11" hidden="1">#REF!</definedName>
    <definedName name="BLPB12" localSheetId="6" hidden="1">#REF!</definedName>
    <definedName name="BLPB12" hidden="1">#REF!</definedName>
    <definedName name="BLPB13" localSheetId="6" hidden="1">#REF!</definedName>
    <definedName name="BLPB13" hidden="1">#REF!</definedName>
    <definedName name="BLPB14" localSheetId="6" hidden="1">#REF!</definedName>
    <definedName name="BLPB14" hidden="1">#REF!</definedName>
    <definedName name="BLPB15" localSheetId="6" hidden="1">#REF!</definedName>
    <definedName name="BLPB15" hidden="1">#REF!</definedName>
    <definedName name="BLPB16" localSheetId="6" hidden="1">#REF!</definedName>
    <definedName name="BLPB16" hidden="1">#REF!</definedName>
    <definedName name="BLPB17" localSheetId="6" hidden="1">#REF!</definedName>
    <definedName name="BLPB17" hidden="1">#REF!</definedName>
    <definedName name="BLPB18" localSheetId="6" hidden="1">#REF!</definedName>
    <definedName name="BLPB18" hidden="1">#REF!</definedName>
    <definedName name="BLPB19" localSheetId="6" hidden="1">#REF!</definedName>
    <definedName name="BLPB19" hidden="1">#REF!</definedName>
    <definedName name="BLPB2" localSheetId="6" hidden="1">#REF!</definedName>
    <definedName name="BLPB2" hidden="1">#REF!</definedName>
    <definedName name="BLPB20" localSheetId="6" hidden="1">#REF!</definedName>
    <definedName name="BLPB20" hidden="1">#REF!</definedName>
    <definedName name="BLPB21" localSheetId="6" hidden="1">#REF!</definedName>
    <definedName name="BLPB21" hidden="1">#REF!</definedName>
    <definedName name="BLPB22" localSheetId="6" hidden="1">#REF!</definedName>
    <definedName name="BLPB22" hidden="1">#REF!</definedName>
    <definedName name="BLPB23" localSheetId="6" hidden="1">#REF!</definedName>
    <definedName name="BLPB23" hidden="1">#REF!</definedName>
    <definedName name="BLPB24" localSheetId="6" hidden="1">#REF!</definedName>
    <definedName name="BLPB24" hidden="1">#REF!</definedName>
    <definedName name="BLPB25" localSheetId="6" hidden="1">#REF!</definedName>
    <definedName name="BLPB25" hidden="1">#REF!</definedName>
    <definedName name="BLPB26" localSheetId="6" hidden="1">#REF!</definedName>
    <definedName name="BLPB26" hidden="1">#REF!</definedName>
    <definedName name="BLPB27" localSheetId="6" hidden="1">#REF!</definedName>
    <definedName name="BLPB27" hidden="1">#REF!</definedName>
    <definedName name="BLPB28" localSheetId="6" hidden="1">#REF!</definedName>
    <definedName name="BLPB28" hidden="1">#REF!</definedName>
    <definedName name="BLPB29" localSheetId="6" hidden="1">#REF!</definedName>
    <definedName name="BLPB29" hidden="1">#REF!</definedName>
    <definedName name="BLPB3" localSheetId="6" hidden="1">#REF!</definedName>
    <definedName name="BLPB3" hidden="1">#REF!</definedName>
    <definedName name="BLPB30" localSheetId="6" hidden="1">#REF!</definedName>
    <definedName name="BLPB30" hidden="1">#REF!</definedName>
    <definedName name="BLPB31" localSheetId="6" hidden="1">#REF!</definedName>
    <definedName name="BLPB31" hidden="1">#REF!</definedName>
    <definedName name="BLPB32" localSheetId="6" hidden="1">#REF!</definedName>
    <definedName name="BLPB32" hidden="1">#REF!</definedName>
    <definedName name="BLPB33" localSheetId="6" hidden="1">#REF!</definedName>
    <definedName name="BLPB33" hidden="1">#REF!</definedName>
    <definedName name="BLPB34" localSheetId="6" hidden="1">#REF!</definedName>
    <definedName name="BLPB34" hidden="1">#REF!</definedName>
    <definedName name="BLPB35" localSheetId="6" hidden="1">#REF!</definedName>
    <definedName name="BLPB35" hidden="1">#REF!</definedName>
    <definedName name="BLPB36" localSheetId="6" hidden="1">#REF!</definedName>
    <definedName name="BLPB36" hidden="1">#REF!</definedName>
    <definedName name="BLPB37" localSheetId="6" hidden="1">#REF!</definedName>
    <definedName name="BLPB37" hidden="1">#REF!</definedName>
    <definedName name="BLPB38" localSheetId="6" hidden="1">#REF!</definedName>
    <definedName name="BLPB38" hidden="1">#REF!</definedName>
    <definedName name="BLPB39" localSheetId="6" hidden="1">#REF!</definedName>
    <definedName name="BLPB39" hidden="1">#REF!</definedName>
    <definedName name="BLPB4" localSheetId="6" hidden="1">#REF!</definedName>
    <definedName name="BLPB4" hidden="1">#REF!</definedName>
    <definedName name="BLPB40" localSheetId="6" hidden="1">#REF!</definedName>
    <definedName name="BLPB40" hidden="1">#REF!</definedName>
    <definedName name="BLPB41" localSheetId="6" hidden="1">#REF!</definedName>
    <definedName name="BLPB41" hidden="1">#REF!</definedName>
    <definedName name="BLPB42" localSheetId="6" hidden="1">#REF!</definedName>
    <definedName name="BLPB42" hidden="1">#REF!</definedName>
    <definedName name="BLPB43" localSheetId="6" hidden="1">#REF!</definedName>
    <definedName name="BLPB43" hidden="1">#REF!</definedName>
    <definedName name="BLPB44" localSheetId="6" hidden="1">#REF!</definedName>
    <definedName name="BLPB44" hidden="1">#REF!</definedName>
    <definedName name="BLPB45" localSheetId="6" hidden="1">#REF!</definedName>
    <definedName name="BLPB45" hidden="1">#REF!</definedName>
    <definedName name="BLPB46" localSheetId="6" hidden="1">#REF!</definedName>
    <definedName name="BLPB46" hidden="1">#REF!</definedName>
    <definedName name="BLPB47" localSheetId="6" hidden="1">#REF!</definedName>
    <definedName name="BLPB47" hidden="1">#REF!</definedName>
    <definedName name="BLPB48" localSheetId="6" hidden="1">#REF!</definedName>
    <definedName name="BLPB48" hidden="1">#REF!</definedName>
    <definedName name="BLPB49" localSheetId="6" hidden="1">#REF!</definedName>
    <definedName name="BLPB49" hidden="1">#REF!</definedName>
    <definedName name="BLPB5" localSheetId="6" hidden="1">#REF!</definedName>
    <definedName name="BLPB5" hidden="1">#REF!</definedName>
    <definedName name="BLPB6" localSheetId="6" hidden="1">#REF!</definedName>
    <definedName name="BLPB6" hidden="1">#REF!</definedName>
    <definedName name="BLPB7" localSheetId="6" hidden="1">#REF!</definedName>
    <definedName name="BLPB7" hidden="1">#REF!</definedName>
    <definedName name="BLPB8" localSheetId="6" hidden="1">#REF!</definedName>
    <definedName name="BLPB8" hidden="1">#REF!</definedName>
    <definedName name="BLPB9" localSheetId="6" hidden="1">#REF!</definedName>
    <definedName name="BLPB9" hidden="1">#REF!</definedName>
    <definedName name="bnmbm" localSheetId="6" hidden="1">{#N/A,#N/A,TRUE,"Main Issues";#N/A,#N/A,TRUE,"Income statement ($)"}</definedName>
    <definedName name="bnmbm" hidden="1">{#N/A,#N/A,TRUE,"Main Issues";#N/A,#N/A,TRUE,"Income statement ($)"}</definedName>
    <definedName name="Boost1Text" localSheetId="6" hidden="1">#REF!</definedName>
    <definedName name="Boost1Text" hidden="1">#REF!</definedName>
    <definedName name="Boost2Text" localSheetId="6" hidden="1">#REF!</definedName>
    <definedName name="Boost2Text" hidden="1">#REF!</definedName>
    <definedName name="bud" localSheetId="6" hidden="1">#REF!,#REF!</definedName>
    <definedName name="bud" hidden="1">#REF!,#REF!</definedName>
    <definedName name="CarB1Text1" localSheetId="6" hidden="1">#REF!</definedName>
    <definedName name="CarB1Text1" hidden="1">#REF!</definedName>
    <definedName name="CarB2Text1" localSheetId="6" hidden="1">#REF!</definedName>
    <definedName name="CarB2Text1" hidden="1">#REF!</definedName>
    <definedName name="CarB4Text1" localSheetId="6" hidden="1">#REF!</definedName>
    <definedName name="CarB4Text1" hidden="1">#REF!</definedName>
    <definedName name="Cat"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at"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ccccc" localSheetId="6" hidden="1">{"10yp key data",#N/A,FALSE,"Market Data"}</definedName>
    <definedName name="ccccc" hidden="1">{"10yp key data",#N/A,FALSE,"Market Data"}</definedName>
    <definedName name="chaa" localSheetId="6" hidden="1">Main.SAPF4Help()</definedName>
    <definedName name="chaa" hidden="1">Main.SAPF4Help()</definedName>
    <definedName name="che" localSheetId="6" hidden="1">Main.SAPF4Help()</definedName>
    <definedName name="che" hidden="1">Main.SAPF4Help()</definedName>
    <definedName name="chi" localSheetId="6" hidden="1">Main.SAPF4Help()</definedName>
    <definedName name="chi" hidden="1">Main.SAPF4Help()</definedName>
    <definedName name="Chicken" localSheetId="6" hidden="1">{"Page 1",#N/A,FALSE,"Sheet1";"Page 2",#N/A,FALSE,"Sheet1"}</definedName>
    <definedName name="Chicken" hidden="1">{"Page 1",#N/A,FALSE,"Sheet1";"Page 2",#N/A,FALSE,"Sheet1"}</definedName>
    <definedName name="cho" localSheetId="6" hidden="1">Main.SAPF4Help()</definedName>
    <definedName name="cho" hidden="1">Main.SAPF4Help()</definedName>
    <definedName name="chr" localSheetId="6" hidden="1">Main.SAPF4Help()</definedName>
    <definedName name="chr" hidden="1">Main.SAPF4Help()</definedName>
    <definedName name="Consumer" localSheetId="6" hidden="1">[3]FX!#REF!</definedName>
    <definedName name="Consumer" hidden="1">[3]FX!#REF!</definedName>
    <definedName name="COpen" localSheetId="6" hidden="1">'[6]Business Car Kit Combo'!#REF!</definedName>
    <definedName name="COpen" hidden="1">'[6]Business Car Kit Combo'!#REF!</definedName>
    <definedName name="Credit1Text" localSheetId="6" hidden="1">#REF!</definedName>
    <definedName name="Credit1Text" hidden="1">#REF!</definedName>
    <definedName name="Credit2Text" localSheetId="6" hidden="1">#REF!</definedName>
    <definedName name="Credit2Text" hidden="1">#REF!</definedName>
    <definedName name="Credit3Text" localSheetId="6" hidden="1">#REF!</definedName>
    <definedName name="Credit3Text" hidden="1">#REF!</definedName>
    <definedName name="Cwvu.Full_Year." hidden="1">#N/A</definedName>
    <definedName name="Cwvu.Summary." hidden="1">'[7]Fert. &amp; Chem.'!$A$16:$IV$23,'[7]Fert. &amp; Chem.'!$A$35:$IV$45,'[7]Fert. &amp; Chem.'!$A$57:$IV$66,'[7]Fert. &amp; Chem.'!$A$77:$IV$87</definedName>
    <definedName name="d" localSheetId="6" hidden="1">Main.SAPF4Help()</definedName>
    <definedName name="d" hidden="1">Main.SAPF4Help()</definedName>
    <definedName name="DataB10Text1" localSheetId="6" hidden="1">#REF!</definedName>
    <definedName name="DataB10Text1" hidden="1">#REF!</definedName>
    <definedName name="DataB6Text1" localSheetId="6" hidden="1">#REF!</definedName>
    <definedName name="DataB6Text1" hidden="1">#REF!</definedName>
    <definedName name="DataB7Text1" localSheetId="6" hidden="1">#REF!</definedName>
    <definedName name="DataB7Text1" hidden="1">#REF!</definedName>
    <definedName name="DCF_"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dddd" localSheetId="6" hidden="1">{"10yp tariffs",#N/A,FALSE,"Celtel alternative 6"}</definedName>
    <definedName name="ddddd" hidden="1">{"10yp tariffs",#N/A,FALSE,"Celtel alternative 6"}</definedName>
    <definedName name="dddddd" localSheetId="6" hidden="1">{"10yp profit and loss",#N/A,FALSE,"Celtel alternative 6"}</definedName>
    <definedName name="dddddd" hidden="1">{"10yp profit and loss",#N/A,FALSE,"Celtel alternative 6"}</definedName>
    <definedName name="DDDRRR" localSheetId="6" hidden="1">{"Page 1",#N/A,FALSE,"Sheet1";"Page 2",#N/A,FALSE,"Sheet1"}</definedName>
    <definedName name="DDDRRR" hidden="1">{"Page 1",#N/A,FALSE,"Sheet1";"Page 2",#N/A,FALSE,"Sheet1"}</definedName>
    <definedName name="ddsds" localSheetId="6" hidden="1">Main.SAPF4Help()</definedName>
    <definedName name="ddsds" hidden="1">Main.SAPF4Help()</definedName>
    <definedName name="deanne" hidden="1">#N/A</definedName>
    <definedName name="DME_BeforeCloseCompleted" hidden="1">"False"</definedName>
    <definedName name="DME_Dirty" hidden="1">"False"</definedName>
    <definedName name="DME_LocalFile" hidden="1">"True"</definedName>
    <definedName name="Dog" localSheetId="6" hidden="1">{#N/A,#N/A,FALSE,"product"}</definedName>
    <definedName name="Dog" hidden="1">{#N/A,#N/A,FALSE,"product"}</definedName>
    <definedName name="DOpen" localSheetId="6" hidden="1">[6]Data!#REF!</definedName>
    <definedName name="DOpen" hidden="1">[6]Data!#REF!</definedName>
    <definedName name="drivers" localSheetId="6" hidden="1">{#N/A,#N/A,FALSE,"AccRev";#N/A,#N/A,FALSE,"AccRegFees";#N/A,#N/A,FALSE,"Webhost"}</definedName>
    <definedName name="drivers" hidden="1">{#N/A,#N/A,FALSE,"AccRev";#N/A,#N/A,FALSE,"AccRegFees";#N/A,#N/A,FALSE,"Webhost"}</definedName>
    <definedName name="DS" localSheetId="6" hidden="1">{"Full_Year",#N/A,FALSE,"PE1_S";#N/A,#N/A,FALSE,"DIVIS_S"}</definedName>
    <definedName name="DS" hidden="1">{"Full_Year",#N/A,FALSE,"PE1_S";#N/A,#N/A,FALSE,"DIVIS_S"}</definedName>
    <definedName name="e" localSheetId="6" hidden="1">Main.SAPF4Help()</definedName>
    <definedName name="e" hidden="1">Main.SAPF4Help()</definedName>
    <definedName name="eeeee" localSheetId="6" hidden="1">{"budget992000 tariff and usage",#N/A,FALSE,"Celtel alternative 6"}</definedName>
    <definedName name="eeeee" hidden="1">{"budget992000 tariff and usage",#N/A,FALSE,"Celtel alternative 6"}</definedName>
    <definedName name="efwfew" localSheetId="6" hidden="1">Main.SAPF4Help()</definedName>
    <definedName name="efwfew" hidden="1">Main.SAPF4Help()</definedName>
    <definedName name="errf" localSheetId="6" hidden="1">Main.SAPF4Help()</definedName>
    <definedName name="errf" hidden="1">Main.SAPF4Help()</definedName>
    <definedName name="error" hidden="1">#N/A</definedName>
    <definedName name="error1" hidden="1">#N/A</definedName>
    <definedName name="f" localSheetId="6" hidden="1">#REF!</definedName>
    <definedName name="f" hidden="1">#REF!</definedName>
    <definedName name="few" localSheetId="6" hidden="1">Main.SAPF4Help()</definedName>
    <definedName name="few" hidden="1">Main.SAPF4Help()</definedName>
    <definedName name="ffffff" localSheetId="6" hidden="1">{"budget992000 capex",#N/A,FALSE,"Celtel alternative 6"}</definedName>
    <definedName name="ffffff" hidden="1">{"budget992000 capex",#N/A,FALSE,"Celtel alternative 6"}</definedName>
    <definedName name="fgasdrgesargh" localSheetId="6" hidden="1">#REF!</definedName>
    <definedName name="fgasdrgesargh" hidden="1">#REF!</definedName>
    <definedName name="freddo" localSheetId="6" hidden="1">{#N/A,#N/A,FALSE,"product"}</definedName>
    <definedName name="freddo" hidden="1">{#N/A,#N/A,FALSE,"product"}</definedName>
    <definedName name="fsf" hidden="1">"CT30000120020930        "</definedName>
    <definedName name="george" hidden="1">#N/A</definedName>
    <definedName name="ggggg" localSheetId="6" hidden="1">{"budget992000_customers",#N/A,FALSE,"Celtel alternative 6"}</definedName>
    <definedName name="ggggg" hidden="1">{"budget992000_customers",#N/A,FALSE,"Celtel alternative 6"}</definedName>
    <definedName name="ggggggg" localSheetId="6" hidden="1">{"budget992000 profit and loss",#N/A,FALSE,"Celtel alternative 6"}</definedName>
    <definedName name="ggggggg" hidden="1">{"budget992000 profit and loss",#N/A,FALSE,"Celtel alternative 6"}</definedName>
    <definedName name="ghadfdf" localSheetId="6" hidden="1">Main.SAPF4Help()</definedName>
    <definedName name="ghadfdf" hidden="1">Main.SAPF4Help()</definedName>
    <definedName name="Graph" localSheetId="6" hidden="1">{"LineTable_Detail1",#N/A,FALSE,"Line Table";"LineTable_Year",#N/A,FALSE,"Line Table"}</definedName>
    <definedName name="Graph" hidden="1">{"LineTable_Detail1",#N/A,FALSE,"Line Table";"LineTable_Year",#N/A,FALSE,"Line Table"}</definedName>
    <definedName name="h" localSheetId="6" hidden="1">Main.SAPF4Help()</definedName>
    <definedName name="h" hidden="1">Main.SAPF4Help()</definedName>
    <definedName name="hdfjxkhf" localSheetId="6" hidden="1">#REF!</definedName>
    <definedName name="hdfjxkhf" hidden="1">#REF!</definedName>
    <definedName name="HTML_CodePage" hidden="1">1252</definedName>
    <definedName name="HTML_Control" localSheetId="6" hidden="1">{"'Annual rates'!$A$1:$F$67"}</definedName>
    <definedName name="HTML_Control" hidden="1">{"'Annual rates'!$A$1:$F$67"}</definedName>
    <definedName name="HTML_Description" hidden="1">"Internal Use Only"</definedName>
    <definedName name="HTML_Email" hidden="1">"jorozco@idc.com"</definedName>
    <definedName name="HTML_Header" hidden="1">"IDC Exchange Rates Reference - Annually"</definedName>
    <definedName name="HTML_LastUpdate" hidden="1">"3/14/2001"</definedName>
    <definedName name="HTML_LineAfter" hidden="1">TRUE</definedName>
    <definedName name="HTML_LineBefore" hidden="1">TRUE</definedName>
    <definedName name="HTML_Name" hidden="1">"Juan G. Orozco"</definedName>
    <definedName name="HTML_OBDlg2" hidden="1">TRUE</definedName>
    <definedName name="HTML_OBDlg4" hidden="1">TRUE</definedName>
    <definedName name="HTML_OS" hidden="1">0</definedName>
    <definedName name="HTML_PathFile" hidden="1">"G:\XRates\Exchangeannually.htm"</definedName>
    <definedName name="HTML_Title" hidden="1">"FX Annual"</definedName>
    <definedName name="hxfhgdsh" localSheetId="6" hidden="1">#REF!</definedName>
    <definedName name="hxfhgdsh" hidden="1">#REF!</definedName>
    <definedName name="i" localSheetId="6" hidden="1">Main.SAPF4Help()</definedName>
    <definedName name="i" hidden="1">Main.SAPF4Help()</definedName>
    <definedName name="Internal" hidden="1">#N/A</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ISTING_CURRENCY" hidden="1">"c2127"</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39221.3754976852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 localSheetId="6" hidden="1">{"10yp profit and loss",#N/A,FALSE,"Celtel alternative 6"}</definedName>
    <definedName name="IRR" hidden="1">{"10yp profit and loss",#N/A,FALSE,"Celtel alternative 6"}</definedName>
    <definedName name="j" localSheetId="6" hidden="1">Main.SAPF4Help()</definedName>
    <definedName name="j" hidden="1">Main.SAPF4Help()</definedName>
    <definedName name="jdshtrs" localSheetId="6" hidden="1">#REF!</definedName>
    <definedName name="jdshtrs" hidden="1">#REF!</definedName>
    <definedName name="jl" localSheetId="6" hidden="1">Main.SAPF4Help()</definedName>
    <definedName name="jl" hidden="1">Main.SAPF4Help()</definedName>
    <definedName name="Juangmo" localSheetId="6" hidden="1">{"'Annual rates'!$A$1:$F$67"}</definedName>
    <definedName name="Juangmo" hidden="1">{"'Annual rates'!$A$1:$F$67"}</definedName>
    <definedName name="k" localSheetId="6" hidden="1">Main.SAPF4Help()</definedName>
    <definedName name="k" hidden="1">Main.SAPF4Help()</definedName>
    <definedName name="K2_WBEVMODE" hidden="1">-1</definedName>
    <definedName name="kamal" localSheetId="6" hidden="1">{"LineTable_Detail1",#N/A,FALSE,"Line Table";"LineTable_Year",#N/A,FALSE,"Line Table"}</definedName>
    <definedName name="kamal" hidden="1">{"LineTable_Detail1",#N/A,FALSE,"Line Table";"LineTable_Year",#N/A,FALSE,"Line Table"}</definedName>
    <definedName name="kl" localSheetId="6" hidden="1">Main.SAPF4Help()</definedName>
    <definedName name="kl" hidden="1">Main.SAPF4Help()</definedName>
    <definedName name="KPD" hidden="1">#N/A</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6" hidden="1">Main.SAPF4Help()</definedName>
    <definedName name="l" hidden="1">Main.SAPF4Help()</definedName>
    <definedName name="Legends" localSheetId="6" hidden="1">{"Full_Year",#N/A,FALSE,"PE1_S";#N/A,#N/A,FALSE,"DIVIS_S"}</definedName>
    <definedName name="Legends" hidden="1">{"Full_Year",#N/A,FALSE,"PE1_S";#N/A,#N/A,FALSE,"DIVIS_S"}</definedName>
    <definedName name="madison" hidden="1">#N/A</definedName>
    <definedName name="MATT" localSheetId="6" hidden="1">{#N/A,#N/A,TRUE,"Main Issues";#N/A,#N/A,TRUE,"Income statement ($)"}</definedName>
    <definedName name="MATT" hidden="1">{#N/A,#N/A,TRUE,"Main Issues";#N/A,#N/A,TRUE,"Income statement ($)"}</definedName>
    <definedName name="mmmm" localSheetId="6" hidden="1">Main.SAPF4Help()</definedName>
    <definedName name="mmmm" localSheetId="5" hidden="1">Main.SAPF4Help()</definedName>
    <definedName name="mmmm" localSheetId="4" hidden="1">Main.SAPF4Help()</definedName>
    <definedName name="mmmm" hidden="1">Main.SAPF4Help()</definedName>
    <definedName name="mmmm1" localSheetId="6" hidden="1">Main.SAPF4Help()</definedName>
    <definedName name="mmmm1" localSheetId="5" hidden="1">Main.SAPF4Help()</definedName>
    <definedName name="mmmm1" localSheetId="4" hidden="1">Main.SAPF4Help()</definedName>
    <definedName name="mmmm1" hidden="1">Main.SAPF4Help()</definedName>
    <definedName name="mmmmm" localSheetId="6" hidden="1">Main.SAPF4Help()</definedName>
    <definedName name="mmmmm" localSheetId="5" hidden="1">Main.SAPF4Help()</definedName>
    <definedName name="mmmmm" localSheetId="4" hidden="1">Main.SAPF4Help()</definedName>
    <definedName name="mmmmm" hidden="1">Main.SAPF4Help()</definedName>
    <definedName name="mmmmm1" localSheetId="6" hidden="1">Main.SAPF4Help()</definedName>
    <definedName name="mmmmm1" localSheetId="5" hidden="1">Main.SAPF4Help()</definedName>
    <definedName name="mmmmm1" localSheetId="4" hidden="1">Main.SAPF4Help()</definedName>
    <definedName name="mmmmm1" hidden="1">Main.SAPF4Help()</definedName>
    <definedName name="Mouse" localSheetId="6" hidden="1">{#N/A,#N/A,FALSE,"product"}</definedName>
    <definedName name="Mouse" hidden="1">{#N/A,#N/A,FALSE,"product"}</definedName>
    <definedName name="new" localSheetId="6" hidden="1">Main.SAPF4Help()</definedName>
    <definedName name="new" hidden="1">Main.SAPF4Help()</definedName>
    <definedName name="nn" localSheetId="6" hidden="1">{#N/A,#N/A,TRUE,"Proposal";#N/A,#N/A,TRUE,"Assumptions";#N/A,#N/A,TRUE,"Net Income";#N/A,#N/A,TRUE,"Balsheet";#N/A,#N/A,TRUE,"Capex";#N/A,#N/A,TRUE,"Volumes";#N/A,#N/A,TRUE,"Revenues";#N/A,#N/A,TRUE,"Var.Costs";#N/A,#N/A,TRUE,"Personnel";#N/A,#N/A,TRUE,"Other costs";#N/A,#N/A,TRUE,"MKTG and G&amp;A"}</definedName>
    <definedName name="nn" hidden="1">{#N/A,#N/A,TRUE,"Proposal";#N/A,#N/A,TRUE,"Assumptions";#N/A,#N/A,TRUE,"Net Income";#N/A,#N/A,TRUE,"Balsheet";#N/A,#N/A,TRUE,"Capex";#N/A,#N/A,TRUE,"Volumes";#N/A,#N/A,TRUE,"Revenues";#N/A,#N/A,TRUE,"Var.Costs";#N/A,#N/A,TRUE,"Personnel";#N/A,#N/A,TRUE,"Other costs";#N/A,#N/A,TRUE,"MKTG and G&amp;A"}</definedName>
    <definedName name="NNNNN" localSheetId="6" hidden="1">Main.SAPF4Help()</definedName>
    <definedName name="NNNNN" hidden="1">Main.SAPF4Help()</definedName>
    <definedName name="o"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Old" localSheetId="6" hidden="1">#REF!</definedName>
    <definedName name="Old" hidden="1">#REF!</definedName>
    <definedName name="olddee" localSheetId="6" hidden="1">Main.SAPF4Help()</definedName>
    <definedName name="olddee" hidden="1">Main.SAPF4Help()</definedName>
    <definedName name="OPEX" localSheetId="6" hidden="1">Main.SAPF4Help()</definedName>
    <definedName name="OPEX" hidden="1">Main.SAPF4Help()</definedName>
    <definedName name="p" localSheetId="6" hidden="1">Main.SAPF4Help()</definedName>
    <definedName name="p" hidden="1">Main.SAPF4Help()</definedName>
    <definedName name="_xlnm.Print_Area" localSheetId="7">Capex!$A$1:$I$34</definedName>
    <definedName name="_xlnm.Print_Area" localSheetId="6">'Cash Flows'!$A$1:$I$52</definedName>
    <definedName name="_xlnm.Print_Area" localSheetId="2">Expenses!$A$1:$I$52</definedName>
    <definedName name="_xlnm.Print_Area" localSheetId="0">'Group Result'!$A$1:$I$100</definedName>
    <definedName name="_xlnm.Print_Area" localSheetId="3">Mobile!$A$1:$I$41</definedName>
    <definedName name="_xlnm.Print_Area" localSheetId="5">Other!$A$1:$I$40</definedName>
    <definedName name="_xlnm.Print_Area" localSheetId="1">Revenue!$A$1:$J$71</definedName>
    <definedName name="_xlnm.Print_Area" localSheetId="4">VceBB!$A$1:$I$59</definedName>
    <definedName name="_xlnm.Print_Titles" localSheetId="6">'Cash Flows'!$1:$2</definedName>
    <definedName name="_xlnm.Print_Titles" localSheetId="2">Expenses!$1:$2</definedName>
    <definedName name="_xlnm.Print_Titles" localSheetId="0">'Group Result'!$1:$2</definedName>
    <definedName name="_xlnm.Print_Titles" localSheetId="1">Revenue!$1:$2</definedName>
    <definedName name="pwoefù" localSheetId="6" hidden="1">{#N/A,#N/A,TRUE,"Proposal";#N/A,#N/A,TRUE,"Assumptions";#N/A,#N/A,TRUE,"Net Income";#N/A,#N/A,TRUE,"Balsheet";#N/A,#N/A,TRUE,"Capex";#N/A,#N/A,TRUE,"Volumes";#N/A,#N/A,TRUE,"Revenues";#N/A,#N/A,TRUE,"Var.Costs";#N/A,#N/A,TRUE,"Personnel";#N/A,#N/A,TRUE,"Other costs";#N/A,#N/A,TRUE,"MKTG and G&amp;A"}</definedName>
    <definedName name="pwoefù" hidden="1">{#N/A,#N/A,TRUE,"Proposal";#N/A,#N/A,TRUE,"Assumptions";#N/A,#N/A,TRUE,"Net Income";#N/A,#N/A,TRUE,"Balsheet";#N/A,#N/A,TRUE,"Capex";#N/A,#N/A,TRUE,"Volumes";#N/A,#N/A,TRUE,"Revenues";#N/A,#N/A,TRUE,"Var.Costs";#N/A,#N/A,TRUE,"Personnel";#N/A,#N/A,TRUE,"Other costs";#N/A,#N/A,TRUE,"MKTG and G&amp;A"}</definedName>
    <definedName name="q" localSheetId="6" hidden="1">Main.SAPF4Help()</definedName>
    <definedName name="q" hidden="1">Main.SAPF4Help()</definedName>
    <definedName name="rgegr" localSheetId="6" hidden="1">#REF!</definedName>
    <definedName name="rgegr" hidden="1">#REF!</definedName>
    <definedName name="rrgw" localSheetId="6" hidden="1">{#N/A,#N/A,TRUE,"Main Issues";#N/A,#N/A,TRUE,"Income statement ($)"}</definedName>
    <definedName name="rrgw" hidden="1">{#N/A,#N/A,TRUE,"Main Issues";#N/A,#N/A,TRUE,"Income statement ($)"}</definedName>
    <definedName name="rrrrrr" localSheetId="6" hidden="1">{"cash plan",#N/A,FALSE,"fccashflow"}</definedName>
    <definedName name="rrrrrr" hidden="1">{"cash plan",#N/A,FALSE,"fccashflow"}</definedName>
    <definedName name="rwrwe" localSheetId="6" hidden="1">#REF!</definedName>
    <definedName name="rwrwe" hidden="1">#REF!</definedName>
    <definedName name="Rwvu.bal_98." hidden="1">[5]BALSHT_S!$C$1:$H$65536</definedName>
    <definedName name="Rwvu.Full_Year." hidden="1">#N/A</definedName>
    <definedName name="s" localSheetId="6" hidden="1">Main.SAPF4Help()</definedName>
    <definedName name="s" hidden="1">Main.SAPF4Help()</definedName>
    <definedName name="SAP" localSheetId="6" hidden="1">Main.SAPF4Help()</definedName>
    <definedName name="SAP" hidden="1">Main.SAPF4Help()</definedName>
    <definedName name="SAPa" localSheetId="6" hidden="1">Main.SAPF4Help()</definedName>
    <definedName name="SAPa" hidden="1">Main.SAPF4Help()</definedName>
    <definedName name="SAPBEXhrIndnt" hidden="1">1</definedName>
    <definedName name="SAPBEXrevision" hidden="1">1</definedName>
    <definedName name="SAPBEXsysID" hidden="1">"PBW"</definedName>
    <definedName name="SAPBEXwbID" hidden="1">"3OTURNUVNXDGRS46M2IFRJKES"</definedName>
    <definedName name="SAPFuncF4Help" localSheetId="6" hidden="1">Main.SAPF4Help()</definedName>
    <definedName name="SAPFuncF4Help" localSheetId="5" hidden="1">Main.SAPF4Help()</definedName>
    <definedName name="SAPFuncF4Help" localSheetId="4" hidden="1">Main.SAPF4Help()</definedName>
    <definedName name="SAPFuncF4Help" hidden="1">Main.SAPF4Help()</definedName>
    <definedName name="SAPFuncF4Help_FY09" localSheetId="6" hidden="1">Main.SAPF4Help()</definedName>
    <definedName name="SAPFuncF4Help_FY09" hidden="1">Main.SAPF4Help()</definedName>
    <definedName name="sapm" localSheetId="6" hidden="1">Main.SAPF4Help()</definedName>
    <definedName name="sapm" hidden="1">Main.SAPF4Help()</definedName>
    <definedName name="sencount" hidden="1">1</definedName>
    <definedName name="SimOpt_Macros0" hidden="1">""</definedName>
    <definedName name="SimOpt_Macros1" hidden="1">""</definedName>
    <definedName name="SimOpt_Macros2" hidden="1">""</definedName>
    <definedName name="SimOpt_Macros3" hidden="1">""</definedName>
    <definedName name="SimOpt_MacrosUsage" hidden="1">0</definedName>
    <definedName name="SimOpt_MinSimBufferSize" hidden="1">5000000</definedName>
    <definedName name="SimOpt_RefreshExcel" hidden="1">1</definedName>
    <definedName name="SimOpt_RefreshRate" hidden="1">50</definedName>
    <definedName name="SimOpt_SamplesCount" hidden="1">100</definedName>
    <definedName name="SimOpt_Seed0" hidden="1">1</definedName>
    <definedName name="SimOpt_SeedFixed" hidden="1">0</definedName>
    <definedName name="SimOpt_SeedMultiplyType" hidden="1">0</definedName>
    <definedName name="SimOpt_ShowResultsAtEnd" hidden="1">1</definedName>
    <definedName name="SimOpt_SimName0" hidden="1">""</definedName>
    <definedName name="SimOpt_SimName1" hidden="1">""</definedName>
    <definedName name="SimOpt_SimName2" hidden="1">""</definedName>
    <definedName name="SimOpt_SimsCount" hidden="1">3</definedName>
    <definedName name="SimOpt_StopOnOutputError" hidden="1">0</definedName>
    <definedName name="solver_adj" localSheetId="6" hidden="1">#REF!,#REF!</definedName>
    <definedName name="solver_adj" localSheetId="5" hidden="1">#REF!,#REF!</definedName>
    <definedName name="solver_adj" localSheetId="4" hidden="1">#REF!,#REF!</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localSheetId="6" hidden="1">#REF!</definedName>
    <definedName name="solver_lhs1" localSheetId="5" hidden="1">#REF!</definedName>
    <definedName name="solver_lhs1" localSheetId="4" hidden="1">#REF!</definedName>
    <definedName name="solver_lhs1" hidden="1">#REF!</definedName>
    <definedName name="solver_lhs2" localSheetId="6" hidden="1">#REF!</definedName>
    <definedName name="solver_lhs2" localSheetId="5" hidden="1">#REF!</definedName>
    <definedName name="solver_lhs2" localSheetId="4"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localSheetId="6" hidden="1">#REF!</definedName>
    <definedName name="solver_opt" localSheetId="5" hidden="1">#REF!</definedName>
    <definedName name="solver_opt" localSheetId="4" hidden="1">#REF!</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lver22" localSheetId="6" hidden="1">#REF!</definedName>
    <definedName name="solver22" hidden="1">#REF!</definedName>
    <definedName name="SS" localSheetId="6" hidden="1">{#N/A,#N/A,TRUE,"Proposal";#N/A,#N/A,TRUE,"Assumptions";#N/A,#N/A,TRUE,"Net Income";#N/A,#N/A,TRUE,"Balsheet";#N/A,#N/A,TRUE,"Capex";#N/A,#N/A,TRUE,"Volumes";#N/A,#N/A,TRUE,"Revenues";#N/A,#N/A,TRUE,"Var.Costs";#N/A,#N/A,TRUE,"Personnel";#N/A,#N/A,TRUE,"Other costs";#N/A,#N/A,TRUE,"MKTG and G&amp;A"}</definedName>
    <definedName name="SS" hidden="1">{#N/A,#N/A,TRUE,"Proposal";#N/A,#N/A,TRUE,"Assumptions";#N/A,#N/A,TRUE,"Net Income";#N/A,#N/A,TRUE,"Balsheet";#N/A,#N/A,TRUE,"Capex";#N/A,#N/A,TRUE,"Volumes";#N/A,#N/A,TRUE,"Revenues";#N/A,#N/A,TRUE,"Var.Costs";#N/A,#N/A,TRUE,"Personnel";#N/A,#N/A,TRUE,"Other costs";#N/A,#N/A,TRUE,"MKTG and G&amp;A"}</definedName>
    <definedName name="Swvu.bal_98." hidden="1">[5]BALSHT_S!$A$1:$M$65536</definedName>
    <definedName name="Swvu.Full_Year." hidden="1">[5]PE1_S!$A$1:$Z$65536</definedName>
    <definedName name="tem" localSheetId="6" hidden="1">{"LineTable_Detail1",#N/A,FALSE,"Line Table";"LineTable_Year",#N/A,FALSE,"Line Table"}</definedName>
    <definedName name="tem" hidden="1">{"LineTable_Detail1",#N/A,FALSE,"Line Table";"LineTable_Year",#N/A,FALSE,"Line Table"}</definedName>
    <definedName name="think" localSheetId="6" hidden="1">Main.SAPF4Help()</definedName>
    <definedName name="think" hidden="1">Main.SAPF4Help()</definedName>
    <definedName name="thrhertshes" localSheetId="6" hidden="1">#REF!</definedName>
    <definedName name="thrhertshes" hidden="1">#REF!</definedName>
    <definedName name="treeList" hidden="1">"11000000000000000000000000000000000000000000000000000000000000000000000000000000000000000000000000000000000000000000000000000000000000000000000000000000000000000000000000000000000000000000000000000000"</definedName>
    <definedName name="uho" localSheetId="6" hidden="1">Main.SAPF4Help()</definedName>
    <definedName name="uho" hidden="1">Main.SAPF4Help()</definedName>
    <definedName name="uo" localSheetId="6" hidden="1">Main.SAPF4Help()</definedName>
    <definedName name="uo" hidden="1">Main.SAPF4Help()</definedName>
    <definedName name="v" localSheetId="6" hidden="1">Main.SAPF4Help()</definedName>
    <definedName name="v" hidden="1">Main.SAPF4Help()</definedName>
    <definedName name="Valuedriver2" localSheetId="6" hidden="1">{"LineTable_Detail1",#N/A,FALSE,"Line Table";"LineTable_Year",#N/A,FALSE,"Line Table"}</definedName>
    <definedName name="Valuedriver2" hidden="1">{"LineTable_Detail1",#N/A,FALSE,"Line Table";"LineTable_Year",#N/A,FALSE,"Line Table"}</definedName>
    <definedName name="VoiceB1D1" localSheetId="6" hidden="1">#REF!</definedName>
    <definedName name="VoiceB1D1" hidden="1">#REF!</definedName>
    <definedName name="VoiceB1D10" localSheetId="6" hidden="1">#REF!</definedName>
    <definedName name="VoiceB1D10" hidden="1">#REF!</definedName>
    <definedName name="VoiceB1D12" localSheetId="6" hidden="1">#REF!</definedName>
    <definedName name="VoiceB1D12" hidden="1">#REF!</definedName>
    <definedName name="VoiceB1D13" localSheetId="6" hidden="1">#REF!</definedName>
    <definedName name="VoiceB1D13" hidden="1">#REF!</definedName>
    <definedName name="VoiceB1D14" localSheetId="6" hidden="1">#REF!</definedName>
    <definedName name="VoiceB1D14" hidden="1">#REF!</definedName>
    <definedName name="VoiceB1D15" localSheetId="6" hidden="1">#REF!</definedName>
    <definedName name="VoiceB1D15" hidden="1">#REF!</definedName>
    <definedName name="VoiceB1D17" localSheetId="6" hidden="1">#REF!</definedName>
    <definedName name="VoiceB1D17" hidden="1">#REF!</definedName>
    <definedName name="VoiceB1D18" localSheetId="6" hidden="1">#REF!</definedName>
    <definedName name="VoiceB1D18" hidden="1">#REF!</definedName>
    <definedName name="VoiceB1D27" localSheetId="6" hidden="1">#REF!</definedName>
    <definedName name="VoiceB1D27" hidden="1">#REF!</definedName>
    <definedName name="VoiceB1D28" localSheetId="6" hidden="1">#REF!</definedName>
    <definedName name="VoiceB1D28" hidden="1">#REF!</definedName>
    <definedName name="VoiceB1D29" localSheetId="6" hidden="1">#REF!</definedName>
    <definedName name="VoiceB1D29" hidden="1">#REF!</definedName>
    <definedName name="VoiceB1D3" localSheetId="6" hidden="1">#REF!</definedName>
    <definedName name="VoiceB1D3" hidden="1">#REF!</definedName>
    <definedName name="VoiceB1D34" localSheetId="6" hidden="1">#REF!</definedName>
    <definedName name="VoiceB1D34" hidden="1">#REF!</definedName>
    <definedName name="VoiceB1D37" localSheetId="6" hidden="1">#REF!</definedName>
    <definedName name="VoiceB1D37" hidden="1">#REF!</definedName>
    <definedName name="VoiceB1D38" localSheetId="6" hidden="1">#REF!</definedName>
    <definedName name="VoiceB1D38" hidden="1">#REF!</definedName>
    <definedName name="VoiceB1D4" localSheetId="6" hidden="1">#REF!</definedName>
    <definedName name="VoiceB1D4" hidden="1">#REF!</definedName>
    <definedName name="VoiceB1D42" localSheetId="6" hidden="1">#REF!</definedName>
    <definedName name="VoiceB1D42" hidden="1">#REF!</definedName>
    <definedName name="VoiceB1D43" localSheetId="6" hidden="1">#REF!</definedName>
    <definedName name="VoiceB1D43" hidden="1">#REF!</definedName>
    <definedName name="VoiceB1D45" localSheetId="6" hidden="1">#REF!</definedName>
    <definedName name="VoiceB1D45" hidden="1">#REF!</definedName>
    <definedName name="VoiceB1D46" localSheetId="6" hidden="1">#REF!</definedName>
    <definedName name="VoiceB1D46" hidden="1">#REF!</definedName>
    <definedName name="VoiceB1D52" localSheetId="6" hidden="1">#REF!</definedName>
    <definedName name="VoiceB1D52" hidden="1">#REF!</definedName>
    <definedName name="VoiceB1D53" localSheetId="6" hidden="1">#REF!</definedName>
    <definedName name="VoiceB1D53" hidden="1">#REF!</definedName>
    <definedName name="VoiceB1D54" localSheetId="6" hidden="1">#REF!</definedName>
    <definedName name="VoiceB1D54" hidden="1">#REF!</definedName>
    <definedName name="VoiceB1D60" localSheetId="6" hidden="1">#REF!</definedName>
    <definedName name="VoiceB1D60" hidden="1">#REF!</definedName>
    <definedName name="VoiceB1D62" localSheetId="6" hidden="1">#REF!</definedName>
    <definedName name="VoiceB1D62" hidden="1">#REF!</definedName>
    <definedName name="VoiceB1D63" localSheetId="6" hidden="1">#REF!</definedName>
    <definedName name="VoiceB1D63" hidden="1">#REF!</definedName>
    <definedName name="VoiceB1D65" localSheetId="6" hidden="1">#REF!</definedName>
    <definedName name="VoiceB1D65" hidden="1">#REF!</definedName>
    <definedName name="VoiceB1D66" localSheetId="6" hidden="1">#REF!</definedName>
    <definedName name="VoiceB1D66" hidden="1">#REF!</definedName>
    <definedName name="VoiceB1D8" localSheetId="6" hidden="1">#REF!</definedName>
    <definedName name="VoiceB1D8" hidden="1">#REF!</definedName>
    <definedName name="VoiceB1Text1" localSheetId="6" hidden="1">#REF!</definedName>
    <definedName name="VoiceB1Text1" hidden="1">#REF!</definedName>
    <definedName name="VoiceB1Text2" localSheetId="6" hidden="1">#REF!</definedName>
    <definedName name="VoiceB1Text2" hidden="1">#REF!</definedName>
    <definedName name="VoiceB1Text3" localSheetId="6" hidden="1">#REF!</definedName>
    <definedName name="VoiceB1Text3" hidden="1">#REF!</definedName>
    <definedName name="VoiceB2Text1" localSheetId="6" hidden="1">#REF!</definedName>
    <definedName name="VoiceB2Text1" hidden="1">#REF!</definedName>
    <definedName name="VoiceB2Text2" localSheetId="6" hidden="1">#REF!</definedName>
    <definedName name="VoiceB2Text2" hidden="1">#REF!</definedName>
    <definedName name="VoiceB2Text3" localSheetId="6" hidden="1">#REF!</definedName>
    <definedName name="VoiceB2Text3" hidden="1">#REF!</definedName>
    <definedName name="VoiceB4Text1" localSheetId="6" hidden="1">#REF!</definedName>
    <definedName name="VoiceB4Text1" hidden="1">#REF!</definedName>
    <definedName name="VoiceB4Text2" localSheetId="6" hidden="1">#REF!</definedName>
    <definedName name="VoiceB4Text2" hidden="1">#REF!</definedName>
    <definedName name="VoiceB4Text3" localSheetId="6" hidden="1">#REF!</definedName>
    <definedName name="VoiceB4Text3" hidden="1">#REF!</definedName>
    <definedName name="VoiceB4Text4" localSheetId="6" hidden="1">#REF!</definedName>
    <definedName name="VoiceB4Text4" hidden="1">#REF!</definedName>
    <definedName name="VoiceB4Text5" localSheetId="6" hidden="1">#REF!</definedName>
    <definedName name="VoiceB4Text5" hidden="1">#REF!</definedName>
    <definedName name="VoiceB4Text6" localSheetId="6" hidden="1">#REF!</definedName>
    <definedName name="VoiceB4Text6" hidden="1">#REF!</definedName>
    <definedName name="VOpen" localSheetId="6" hidden="1">#REF!</definedName>
    <definedName name="VOpen" hidden="1">#REF!</definedName>
    <definedName name="w" localSheetId="6" hidden="1">Main.SAPF4Help()</definedName>
    <definedName name="w" hidden="1">Main.SAPF4Help()</definedName>
    <definedName name="Waterfall" hidden="1">1</definedName>
    <definedName name="werwerew" localSheetId="6" hidden="1">#REF!</definedName>
    <definedName name="werwerew" hidden="1">#REF!</definedName>
    <definedName name="workings1" localSheetId="6" hidden="1">Main.SAPF4Help()</definedName>
    <definedName name="workings1" hidden="1">Main.SAPF4Help()</definedName>
    <definedName name="Worksheet" localSheetId="6" hidden="1">Main.SAPF4Help()</definedName>
    <definedName name="Worksheet" hidden="1">Main.SAPF4Help()</definedName>
    <definedName name="wrn.10yp._.balance._.sheet." localSheetId="6" hidden="1">{"10yp balance sheet",#N/A,FALSE,"Celtel alternative 6"}</definedName>
    <definedName name="wrn.10yp._.balance._.sheet." hidden="1">{"10yp balance sheet",#N/A,FALSE,"Celtel alternative 6"}</definedName>
    <definedName name="wrn.10yp._.capex." localSheetId="6" hidden="1">{"10yp capex",#N/A,FALSE,"Celtel alternative 6"}</definedName>
    <definedName name="wrn.10yp._.capex." hidden="1">{"10yp capex",#N/A,FALSE,"Celtel alternative 6"}</definedName>
    <definedName name="wrn.10yp._.customers." localSheetId="6" hidden="1">{"10yp customers",#N/A,FALSE,"Celtel alternative 6"}</definedName>
    <definedName name="wrn.10yp._.customers." hidden="1">{"10yp customers",#N/A,FALSE,"Celtel alternative 6"}</definedName>
    <definedName name="wrn.10yp._.graphs." localSheetId="6" hidden="1">{"10yp graphs",#N/A,FALSE,"Market Data"}</definedName>
    <definedName name="wrn.10yp._.graphs." hidden="1">{"10yp graphs",#N/A,FALSE,"Market Data"}</definedName>
    <definedName name="wrn.10yp._.key._.data." localSheetId="6" hidden="1">{"10yp key data",#N/A,FALSE,"Market Data"}</definedName>
    <definedName name="wrn.10yp._.key._.data." hidden="1">{"10yp key data",#N/A,FALSE,"Market Data"}</definedName>
    <definedName name="wrn.10yp._.profit._.and._.loss." localSheetId="6" hidden="1">{"10yp profit and loss",#N/A,FALSE,"Celtel alternative 6"}</definedName>
    <definedName name="wrn.10yp._.profit._.and._.loss." hidden="1">{"10yp profit and loss",#N/A,FALSE,"Celtel alternative 6"}</definedName>
    <definedName name="wrn.10yp._.tariffs." localSheetId="6" hidden="1">{"10yp tariffs",#N/A,FALSE,"Celtel alternative 6"}</definedName>
    <definedName name="wrn.10yp._.tariffs." hidden="1">{"10yp tariffs",#N/A,FALSE,"Celtel alternative 6"}</definedName>
    <definedName name="wrn.Accounts." localSheetId="6" hidden="1">{#N/A,#N/A,TRUE,"Directory";#N/A,#N/A,TRUE,"DirRPT";#N/A,#N/A,TRUE,"Bal Sheet";#N/A,#N/A,TRUE,"Approp";#N/A,#N/A,TRUE,"Rev State";#N/A,#N/A,TRUE,"Trad ac";#N/A,#N/A,TRUE,"fa sched";#N/A,#N/A,TRUE,"notes";#N/A,#N/A,TRUE,"Disclaimer"}</definedName>
    <definedName name="wrn.Accounts." hidden="1">{#N/A,#N/A,TRUE,"Directory";#N/A,#N/A,TRUE,"DirRPT";#N/A,#N/A,TRUE,"Bal Sheet";#N/A,#N/A,TRUE,"Approp";#N/A,#N/A,TRUE,"Rev State";#N/A,#N/A,TRUE,"Trad ac";#N/A,#N/A,TRUE,"fa sched";#N/A,#N/A,TRUE,"notes";#N/A,#N/A,TRUE,"Disclaimer"}</definedName>
    <definedName name="wrn.All." localSheetId="6" hidden="1">{#N/A,#N/A,FALSE,"Input";#N/A,#N/A,FALSE,"Highlights";#N/A,#N/A,FALSE,"Cash_Pg2a";#N/A,#N/A,FALSE,"Cash_Pg2b";#N/A,#N/A,FALSE,"Profit_Graph";#N/A,#N/A,FALSE,"Future_Profit"}</definedName>
    <definedName name="wrn.All." hidden="1">{#N/A,#N/A,FALSE,"Input";#N/A,#N/A,FALSE,"Highlights";#N/A,#N/A,FALSE,"Cash_Pg2a";#N/A,#N/A,FALSE,"Cash_Pg2b";#N/A,#N/A,FALSE,"Profit_Graph";#N/A,#N/A,FALSE,"Future_Profit"}</definedName>
    <definedName name="wrn.All._.Trees." localSheetId="6"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ll._.Trees." hidden="1">{"Trees",#N/A,FALSE,"Rural Lending Var";"Trees",#N/A,FALSE,"Rural Lending Fixed";"Trees",#N/A,FALSE,"Bus Lending Variable";"Trees",#N/A,FALSE,"Bus Lending Fixed";"Trees",#N/A,FALSE,"Equity CR";"Trees",#N/A,FALSE,"ADIS";"Trees",#N/A,FALSE,"Serious Saver";"Trees",#N/A,FALSE,"Cons Trans Other";"Trees",#N/A,FALSE,"Consumer OD";"Trees",#N/A,FALSE,"Connect";"Trees",#N/A,FALSE,"CANBI";"Trees",#N/A,FALSE,"CANBI";"Trees",#N/A,FALSE,"Call";"Trees",#N/A,FALSE,"Bus Trans Other";"Trees",#N/A,FALSE,"Bus OD";"Trees",#N/A,FALSE,"ACESS";"Trees",#N/A,FALSE,"Term Deposits";"Trees",#N/A,FALSE,"Call - ODs";"Trees",#N/A,FALSE,"S&amp;I Other";"Trees",#N/A,FALSE,"Key Saver";"Trees",#N/A,FALSE,"Consumer Lending"}</definedName>
    <definedName name="wrn.AMPJAN96." localSheetId="6" hidden="1">{"Associates",#N/A,FALSE,"FULLESTI";"GPEBIT",#N/A,FALSE,"FULLESTI";"USEBIT",#N/A,FALSE,"FULLESTI";"UKEBIT",#N/A,FALSE,"FULLESTI";"AUSTEBIT",#N/A,FALSE,"FULLESTI"}</definedName>
    <definedName name="wrn.AMPJAN96." hidden="1">{"Associates",#N/A,FALSE,"FULLESTI";"GPEBIT",#N/A,FALSE,"FULLESTI";"USEBIT",#N/A,FALSE,"FULLESTI";"UKEBIT",#N/A,FALSE,"FULLESTI";"AUSTEBIT",#N/A,FALSE,"FULLESTI"}</definedName>
    <definedName name="wrn.Annual._.Financials._.Report." localSheetId="6" hidden="1">{#N/A,#N/A,FALSE,"Calcs"}</definedName>
    <definedName name="wrn.Annual._.Financials._.Report." hidden="1">{#N/A,#N/A,FALSE,"Calcs"}</definedName>
    <definedName name="wrn.Asia." localSheetId="6"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localSheetId="6" hidden="1">{"bugdet992000 balance sheet",#N/A,FALSE,"Celtel alternative 6"}</definedName>
    <definedName name="wrn.budget._.balance._.sheet." hidden="1">{"bugdet992000 balance sheet",#N/A,FALSE,"Celtel alternative 6"}</definedName>
    <definedName name="wrn.budget._.capex." localSheetId="6" hidden="1">{"budget992000 capex",#N/A,FALSE,"Celtel alternative 6"}</definedName>
    <definedName name="wrn.budget._.capex." hidden="1">{"budget992000 capex",#N/A,FALSE,"Celtel alternative 6"}</definedName>
    <definedName name="wrn.budget._.customers." localSheetId="6" hidden="1">{"budget992000_customers",#N/A,FALSE,"Celtel alternative 6"}</definedName>
    <definedName name="wrn.budget._.customers." hidden="1">{"budget992000_customers",#N/A,FALSE,"Celtel alternative 6"}</definedName>
    <definedName name="wrn.budget._.profit._.and._.loss." localSheetId="6" hidden="1">{"budget992000 profit and loss",#N/A,FALSE,"Celtel alternative 6"}</definedName>
    <definedName name="wrn.budget._.profit._.and._.loss." hidden="1">{"budget992000 profit and loss",#N/A,FALSE,"Celtel alternative 6"}</definedName>
    <definedName name="wrn.budget._.tariffs._.and._.usage." localSheetId="6" hidden="1">{"budget992000 tariff and usage",#N/A,FALSE,"Celtel alternative 6"}</definedName>
    <definedName name="wrn.budget._.tariffs._.and._.usage." hidden="1">{"budget992000 tariff and usage",#N/A,FALSE,"Celtel alternative 6"}</definedName>
    <definedName name="wrn.Bunnings." localSheetId="6" hidden="1">{"Summary",#N/A,FALSE,"Bunnings";"Merch_Summary",#N/A,FALSE,"Bunnings";"Forestry",#N/A,FALSE,"Bunnings"}</definedName>
    <definedName name="wrn.Bunnings." hidden="1">{"Summary",#N/A,FALSE,"Bunnings";"Merch_Summary",#N/A,FALSE,"Bunnings";"Forestry",#N/A,FALSE,"Bunnings"}</definedName>
    <definedName name="wrn.bwsched." localSheetId="6" hidden="1">{#N/A,#N/A,FALSE,"Highlights";#N/A,#N/A,FALSE,"Cash_Pg2a"}</definedName>
    <definedName name="wrn.bwsched." hidden="1">{#N/A,#N/A,FALSE,"Highlights";#N/A,#N/A,FALSE,"Cash_Pg2a"}</definedName>
    <definedName name="wrn.Cable." localSheetId="6" hidden="1">{"Cable_front",#N/A,TRUE,"Cable";"Cable_back",#N/A,TRUE,"Cable"}</definedName>
    <definedName name="wrn.Cable." hidden="1">{"Cable_front",#N/A,TRUE,"Cable";"Cable_back",#N/A,TRUE,"Cable"}</definedName>
    <definedName name="wrn.Cash._.Plan." localSheetId="6" hidden="1">{"cash plan",#N/A,FALSE,"fccashflow"}</definedName>
    <definedName name="wrn.Cash._.Plan." hidden="1">{"cash plan",#N/A,FALSE,"fccashflow"}</definedName>
    <definedName name="wrn.Cashflow._.No._.Graphs." localSheetId="6" hidden="1">{#N/A,#N/A,FALSE,"Contents";#N/A,#N/A,FALSE,"Cashflow";#N/A,#N/A,FALSE,"Assumptions";#N/A,#N/A,FALSE,"Disclaimer"}</definedName>
    <definedName name="wrn.Cashflow._.No._.Graphs." hidden="1">{#N/A,#N/A,FALSE,"Contents";#N/A,#N/A,FALSE,"Cashflow";#N/A,#N/A,FALSE,"Assumptions";#N/A,#N/A,FALSE,"Disclaimer"}</definedName>
    <definedName name="wrn.Client." localSheetId="6" hidden="1">{"Full_Year",#N/A,FALSE,"PE1_S";#N/A,#N/A,FALSE,"DIVIS_S"}</definedName>
    <definedName name="wrn.Client." hidden="1">{"Full_Year",#N/A,FALSE,"PE1_S";#N/A,#N/A,FALSE,"DIVIS_S"}</definedName>
    <definedName name="wrn.Client_Detailed." localSheetId="6" hidden="1">{"Full_Year",#N/A,FALSE,"PE1_S";"Full_Year",#N/A,FALSE,"Cashflow_EPS";"Full_Year",#N/A,FALSE,"EBIT_DIV"}</definedName>
    <definedName name="wrn.Client_Detailed." hidden="1">{"Full_Year",#N/A,FALSE,"PE1_S";"Full_Year",#N/A,FALSE,"Cashflow_EPS";"Full_Year",#N/A,FALSE,"EBIT_DIV"}</definedName>
    <definedName name="wrn.Cover." localSheetId="6"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Danilo." localSheetId="6" hidden="1">{#N/A,#N/A,TRUE,"Main Issues";#N/A,#N/A,TRUE,"Income statement ($)"}</definedName>
    <definedName name="wrn.Danilo." hidden="1">{#N/A,#N/A,TRUE,"Main Issues";#N/A,#N/A,TRUE,"Income statement ($)"}</definedName>
    <definedName name="wrn.DataTable." localSheetId="6" hidden="1">{#N/A,#N/A,FALSE,"product"}</definedName>
    <definedName name="wrn.DataTable." hidden="1">{#N/A,#N/A,FALSE,"product"}</definedName>
    <definedName name="wrn.dcf." localSheetId="6"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ivisional._.Summaries." localSheetId="6" hidden="1">{"Divisional summaries",#N/A,TRUE,"Model"}</definedName>
    <definedName name="wrn.Divisional._.Summaries." hidden="1">{"Divisional summaries",#N/A,TRUE,"Model"}</definedName>
    <definedName name="wrn.EBITDA._.Print._.Range." localSheetId="6" hidden="1">{"EBITDA Print Range",#N/A,FALSE,"EBITDA"}</definedName>
    <definedName name="wrn.EBITDA._.Print._.Range." hidden="1">{"EBITDA Print Range",#N/A,FALSE,"EBITDA"}</definedName>
    <definedName name="wrn.Europe." localSheetId="6"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Divisional._.Analysis." localSheetId="6" hidden="1">{#N/A,"Likely capex",TRUE,"Model";#N/A,"Optimal ROAs",TRUE,"Model";"Full Divisional Analysis","Aggressive asset sales",TRUE,"Model"}</definedName>
    <definedName name="wrn.Full._.Divisional._.Analysis." hidden="1">{#N/A,"Likely capex",TRUE,"Model";#N/A,"Optimal ROAs",TRUE,"Model";"Full Divisional Analysis","Aggressive asset sales",TRUE,"Model"}</definedName>
    <definedName name="wrn.Full._.EBITDA._.Valuation." localSheetId="6" hidden="1">{"Full EBITDA valuation",#N/A,FALSE,"Value"}</definedName>
    <definedName name="wrn.Full._.EBITDA._.Valuation." hidden="1">{"Full EBITDA valuation",#N/A,FALSE,"Value"}</definedName>
    <definedName name="wrn.Full._.Financial._.Report." localSheetId="6" hidden="1">{#N/A,#N/A,FALSE,"Calcs"}</definedName>
    <definedName name="wrn.Full._.Financial._.Report." hidden="1">{#N/A,#N/A,FALSE,"Calcs"}</definedName>
    <definedName name="wrn.Full._.Print._.Out." localSheetId="6"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localSheetId="6"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localSheetId="6" hidden="1">{"Full_Year",#N/A,FALSE,"PE1_S";"Automotive",#N/A,FALSE,"Auto_EBIT";#N/A,#N/A,FALSE,"Industrial_EBIT";#N/A,#N/A,FALSE,"Webforge_EBIT"}</definedName>
    <definedName name="wrn.Full_Client." hidden="1">{"Full_Year",#N/A,FALSE,"PE1_S";"Automotive",#N/A,FALSE,"Auto_EBIT";#N/A,#N/A,FALSE,"Industrial_EBIT";#N/A,#N/A,FALSE,"Webforge_EBIT"}</definedName>
    <definedName name="wrn.Full_Model." localSheetId="6" hidden="1">{"Full_Year",#N/A,FALSE,"P&amp;L";#N/A,#N/A,FALSE,"C_flow_EPS";"B_Sheet",#N/A,FALSE,"B_Sheet";"Detail",#N/A,FALSE,"Fert. &amp; Chem.";#N/A,#N/A,FALSE,"Energy";"Merch_Summary",#N/A,FALSE,"Bunnings";"Warehouse",#N/A,FALSE,"Bunnings";"Forestry",#N/A,FALSE,"Bunnings";#N/A,#N/A,FALSE,"Rural"}</definedName>
    <definedName name="wrn.Full_Model." hidden="1">{"Full_Year",#N/A,FALSE,"P&amp;L";#N/A,#N/A,FALSE,"C_flow_EPS";"B_Sheet",#N/A,FALSE,"B_Sheet";"Detail",#N/A,FALSE,"Fert. &amp; Chem.";#N/A,#N/A,FALSE,"Energy";"Merch_Summary",#N/A,FALSE,"Bunnings";"Warehouse",#N/A,FALSE,"Bunnings";"Forestry",#N/A,FALSE,"Bunnings";#N/A,#N/A,FALSE,"Rural"}</definedName>
    <definedName name="wrn.Graphs." localSheetId="6" hidden="1">{#N/A,#N/A,FALSE,"Cash_Pg2b";#N/A,#N/A,FALSE,"Profit_Graph";#N/A,#N/A,FALSE,"Future_Profit"}</definedName>
    <definedName name="wrn.Graphs." hidden="1">{#N/A,#N/A,FALSE,"Cash_Pg2b";#N/A,#N/A,FALSE,"Profit_Graph";#N/A,#N/A,FALSE,"Future_Profit"}</definedName>
    <definedName name="wrn.Modello." localSheetId="6" hidden="1">{#N/A,#N/A,TRUE,"Proposal";#N/A,#N/A,TRUE,"Assumptions";#N/A,#N/A,TRUE,"Net Income";#N/A,#N/A,TRUE,"Balsheet";#N/A,#N/A,TRUE,"Capex";#N/A,#N/A,TRUE,"Volumes";#N/A,#N/A,TRUE,"Revenues";#N/A,#N/A,TRUE,"Var.Costs";#N/A,#N/A,TRUE,"Personnel";#N/A,#N/A,TRUE,"Other costs";#N/A,#N/A,TRUE,"MKTG and G&amp;A"}</definedName>
    <definedName name="wrn.Modello." hidden="1">{#N/A,#N/A,TRUE,"Proposal";#N/A,#N/A,TRUE,"Assumptions";#N/A,#N/A,TRUE,"Net Income";#N/A,#N/A,TRUE,"Balsheet";#N/A,#N/A,TRUE,"Capex";#N/A,#N/A,TRUE,"Volumes";#N/A,#N/A,TRUE,"Revenues";#N/A,#N/A,TRUE,"Var.Costs";#N/A,#N/A,TRUE,"Personnel";#N/A,#N/A,TRUE,"Other costs";#N/A,#N/A,TRUE,"MKTG and G&amp;A"}</definedName>
    <definedName name="wrn.Most._.Detailed._.Report." localSheetId="6" hidden="1">{"LineTable_Detail1",#N/A,FALSE,"Line Table";"LineTable_Year",#N/A,FALSE,"Line Table"}</definedName>
    <definedName name="wrn.Most._.Detailed._.Report." hidden="1">{"LineTable_Detail1",#N/A,FALSE,"Line Table";"LineTable_Year",#N/A,FALSE,"Line Table"}</definedName>
    <definedName name="wrn.Notes." localSheetId="6" hidden="1">{#N/A,#N/A,FALSE,"Pink Form";#N/A,#N/A,FALSE,"Index";#N/A,#N/A,FALSE,"Cap &amp; Res";#N/A,#N/A,FALSE,"Tax";#N/A,#N/A,FALSE,"ICA";#N/A,#N/A,FALSE,"Debtors";#N/A,#N/A,FALSE,"Bank";#N/A,#N/A,FALSE,"Stock";#N/A,#N/A,FALSE,"Creditors";#N/A,#N/A,FALSE,"GST";#N/A,#N/A,FALSE,"Total TL";#N/A,#N/A,FALSE,"HP Cred";#N/A,#N/A,FALSE,"Term Lia"}</definedName>
    <definedName name="wrn.Notes." hidden="1">{#N/A,#N/A,FALSE,"Pink Form";#N/A,#N/A,FALSE,"Index";#N/A,#N/A,FALSE,"Cap &amp; Res";#N/A,#N/A,FALSE,"Tax";#N/A,#N/A,FALSE,"ICA";#N/A,#N/A,FALSE,"Debtors";#N/A,#N/A,FALSE,"Bank";#N/A,#N/A,FALSE,"Stock";#N/A,#N/A,FALSE,"Creditors";#N/A,#N/A,FALSE,"GST";#N/A,#N/A,FALSE,"Total TL";#N/A,#N/A,FALSE,"HP Cred";#N/A,#N/A,FALSE,"Term Lia"}</definedName>
    <definedName name="wrn.Output." localSheetId="6"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localSheetId="6" hidden="1">{"p_l",#N/A,FALSE,"Summary Accounts"}</definedName>
    <definedName name="wrn.plbscf." hidden="1">{"p_l",#N/A,FALSE,"Summary Accounts"}</definedName>
    <definedName name="wrn.Print." localSheetId="6" hidden="1">{"Cashflow",#N/A,FALSE,"CASHFLOW";"DCF",#N/A,FALSE,"CASHFLOW"}</definedName>
    <definedName name="wrn.Print." hidden="1">{"Cashflow",#N/A,FALSE,"CASHFLOW";"DCF",#N/A,FALSE,"CASHFLOW"}</definedName>
    <definedName name="wrn.print._.all." localSheetId="6" hidden="1">{"sum of the parts",#N/A,FALSE,"Sum-of-the-Parts";"LBO analysis",#N/A,FALSE,"LBO P&amp;L";"p&amp;L",#N/A,FALSE,"LBO P&amp;L";"cash flow",#N/A,FALSE,"CF";"cap struct",#N/A,FALSE,"LBO P&amp;L";"equity return",#N/A,FALSE,"return"}</definedName>
    <definedName name="wrn.print._.all." hidden="1">{"sum of the parts",#N/A,FALSE,"Sum-of-the-Parts";"LBO analysis",#N/A,FALSE,"LBO P&amp;L";"p&amp;L",#N/A,FALSE,"LBO P&amp;L";"cash flow",#N/A,FALSE,"CF";"cap struct",#N/A,FALSE,"LBO P&amp;L";"equity return",#N/A,FALSE,"return"}</definedName>
    <definedName name="wrn.print1." localSheetId="6" hidden="1">{#N/A,#N/A,FALSE,"AccRev";#N/A,#N/A,FALSE,"AccRegFees";#N/A,#N/A,FALSE,"Webhost"}</definedName>
    <definedName name="wrn.print1." hidden="1">{#N/A,#N/A,FALSE,"AccRev";#N/A,#N/A,FALSE,"AccRegFees";#N/A,#N/A,FALSE,"Webhost"}</definedName>
    <definedName name="wrn.ratios." localSheetId="6" hidden="1">{"ratios",#N/A,FALSE,"Summary Accounts"}</definedName>
    <definedName name="wrn.ratios." hidden="1">{"ratios",#N/A,FALSE,"Summary Accounts"}</definedName>
    <definedName name="wrn.Report." localSheetId="6" hidden="1">{"Cashflow",#N/A,FALSE,"CASHFLOW";"DCF",#N/A,FALSE,"CASHFLOW"}</definedName>
    <definedName name="wrn.Report." hidden="1">{"Cashflow",#N/A,FALSE,"CASHFLOW";"DCF",#N/A,FALSE,"CASHFLOW"}</definedName>
    <definedName name="wrn.RESULTS." localSheetId="6" hidden="1">{"Page 1",#N/A,FALSE,"Sheet1";"Page 2",#N/A,FALSE,"Sheet1"}</definedName>
    <definedName name="wrn.RESULTS." hidden="1">{"Page 1",#N/A,FALSE,"Sheet1";"Page 2",#N/A,FALSE,"Sheet1"}</definedName>
    <definedName name="wrn.sensitivity." localSheetId="6" hidden="1">{"sensitivity",#N/A,FALSE,"Sensitivity"}</definedName>
    <definedName name="wrn.sensitivity." hidden="1">{"sensitivity",#N/A,FALSE,"Sensitivity"}</definedName>
    <definedName name="wrn.Short._.Form._.Print._.Out." localSheetId="6" hidden="1">{#N/A,#N/A,FALSE,"General Assumptions";#N/A,#N/A,FALSE,"Accounts";#N/A,#N/A,FALSE,"OperatingAssumptions";#N/A,#N/A,FALSE,"Cashflow";#N/A,#N/A,FALSE,"Debt";#N/A,#N/A,FALSE,"Ops Summary";#N/A,#N/A,FALSE,"Summary"}</definedName>
    <definedName name="wrn.Short._.Form._.Print._.Out." hidden="1">{#N/A,#N/A,FALSE,"General Assumptions";#N/A,#N/A,FALSE,"Accounts";#N/A,#N/A,FALSE,"OperatingAssumptions";#N/A,#N/A,FALSE,"Cashflow";#N/A,#N/A,FALSE,"Debt";#N/A,#N/A,FALSE,"Ops Summary";#N/A,#N/A,FALSE,"Summary"}</definedName>
    <definedName name="wrn.Summary." localSheetId="6" hidden="1">{"Summary",#N/A,FALSE,"Summary"}</definedName>
    <definedName name="wrn.Summary." hidden="1">{"Summary",#N/A,FALSE,"Summary"}</definedName>
    <definedName name="wrn.test." localSheetId="6" hidden="1">{"test2",#N/A,TRUE,"Prices"}</definedName>
    <definedName name="wrn.test." hidden="1">{"test2",#N/A,TRUE,"Prices"}</definedName>
    <definedName name="wrn.UTL._.Position." localSheetId="6" hidden="1">{"UTL effect",#N/A,FALSE,"Sensitivity"}</definedName>
    <definedName name="wrn.UTL._.Position." hidden="1">{"UTL effect",#N/A,FALSE,"Sensitivity"}</definedName>
    <definedName name="wrn.Valuation." localSheetId="6" hidden="1">{#N/A,#N/A,FALSE,"Colombo";#N/A,#N/A,FALSE,"Colata";#N/A,#N/A,FALSE,"Colombo + Colata"}</definedName>
    <definedName name="wrn.Valuation." hidden="1">{#N/A,#N/A,FALSE,"Colombo";#N/A,#N/A,FALSE,"Colata";#N/A,#N/A,FALSE,"Colombo + Colata"}</definedName>
    <definedName name="wvu.B_Sheet." localSheetId="6"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localSheetId="6"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localSheetId="6"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localSheetId="6"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localSheetId="6"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6" hidden="1">{"LineTable_Detail1",#N/A,FALSE,"Line Table";"LineTable_Year",#N/A,FALSE,"Line Table"}</definedName>
    <definedName name="x" hidden="1">{"LineTable_Detail1",#N/A,FALSE,"Line Table";"LineTable_Year",#N/A,FALSE,"Line Table"}</definedName>
    <definedName name="xx" localSheetId="6" hidden="1">{#N/A,#N/A,FALSE,"Calcs"}</definedName>
    <definedName name="xx" hidden="1">{#N/A,#N/A,FALSE,"Calcs"}</definedName>
    <definedName name="xxxxx" localSheetId="6" hidden="1">{"10yp capex",#N/A,FALSE,"Celtel alternative 6"}</definedName>
    <definedName name="xxxxx" hidden="1">{"10yp capex",#N/A,FALSE,"Celtel alternative 6"}</definedName>
    <definedName name="xxxxxx" localSheetId="6" hidden="1">{"10yp graphs",#N/A,FALSE,"Market Data"}</definedName>
    <definedName name="xxxxxx" hidden="1">{"10yp graphs",#N/A,FALSE,"Market Data"}</definedName>
    <definedName name="yuuuuuuu" localSheetId="6" hidden="1">{"ratios",#N/A,FALSE,"Summary Accounts"}</definedName>
    <definedName name="yuuuuuuu" hidden="1">{"ratios",#N/A,FALSE,"Summary Accounts"}</definedName>
    <definedName name="yy" localSheetId="6" hidden="1">{"LineTable_Detail1",#N/A,FALSE,"Line Table";"LineTable_Year",#N/A,FALSE,"Line Table"}</definedName>
    <definedName name="yy" hidden="1">{"LineTable_Detail1",#N/A,FALSE,"Line Table";"LineTable_Year",#N/A,FALSE,"Line Table"}</definedName>
    <definedName name="yyyyyy" localSheetId="6" hidden="1">{"p_l",#N/A,FALSE,"Summary Accounts"}</definedName>
    <definedName name="yyyyyy" hidden="1">{"p_l",#N/A,FALSE,"Summary Accounts"}</definedName>
    <definedName name="yyyyyyyyyyshtse" localSheetId="6" hidden="1">#REF!</definedName>
    <definedName name="yyyyyyyyyyshtse" hidden="1">#REF!</definedName>
    <definedName name="yyyyyyyyyyyyyy" localSheetId="6" hidden="1">#REF!</definedName>
    <definedName name="yyyyyyyyyyyyyy" hidden="1">#REF!</definedName>
    <definedName name="z" localSheetId="6" hidden="1">Main.SAPF4Help()</definedName>
    <definedName name="z" hidden="1">Main.SAPF4Help()</definedName>
    <definedName name="Z_03DAD996_7A4F_11D1_AB8C_00805F1D08F8_.wvu.Cols" hidden="1">[5]BALSHT_S!$C$1:$H$65536</definedName>
    <definedName name="Z_03DAD997_7A4F_11D1_AB8C_00805F1D08F8_.wvu.Cols" hidden="1">[5]PE1_S!$D$1:$H$65536,[5]PE1_S!$L$1:$M$65536,[5]PE1_S!$O$1:$P$65536,[5]PE1_S!$R$1:$S$65536</definedName>
    <definedName name="Z_03DAD997_7A4F_11D1_AB8C_00805F1D08F8_.wvu.Rows" hidden="1">[5]PE1_S!$A$22:$IV$23</definedName>
    <definedName name="Z_0C942D73_7104_11D1_AB6C_00805F1D2048_.wvu.Cols" hidden="1">[5]BALSHT_S!$C$1:$H$65536</definedName>
    <definedName name="Z_0C942D74_7104_11D1_AB6C_00805F1D2048_.wvu.Cols" hidden="1">[5]PE1_S!$D$1:$H$65536,[5]PE1_S!$L$1:$M$65536,[5]PE1_S!$O$1:$P$65536,[5]PE1_S!$R$1:$S$65536</definedName>
    <definedName name="Z_0C942D74_7104_11D1_AB6C_00805F1D2048_.wvu.Rows" hidden="1">[5]PE1_S!$A$22:$IV$23</definedName>
    <definedName name="Z_115772F5_74E0_11D1_AB6E_00805F1D2048_.wvu.Cols" hidden="1">[5]BALSHT_S!$C$1:$H$65536</definedName>
    <definedName name="Z_115772F6_74E0_11D1_AB6E_00805F1D2048_.wvu.Cols" hidden="1">[5]PE1_S!$D$1:$H$65536,[5]PE1_S!$L$1:$M$65536,[5]PE1_S!$O$1:$P$65536,[5]PE1_S!$R$1:$S$65536</definedName>
    <definedName name="Z_115772F6_74E0_11D1_AB6E_00805F1D2048_.wvu.Rows" hidden="1">[5]PE1_S!$A$22:$IV$23</definedName>
    <definedName name="Z_2087720D_7599_11D1_AB6F_00805F1D2048_.wvu.Cols" hidden="1">[5]BALSHT_S!$C$1:$H$65536</definedName>
    <definedName name="Z_2087720E_7599_11D1_AB6F_00805F1D2048_.wvu.Cols" hidden="1">[5]PE1_S!$D$1:$H$65536,[5]PE1_S!$L$1:$M$65536,[5]PE1_S!$O$1:$P$65536,[5]PE1_S!$R$1:$S$65536</definedName>
    <definedName name="Z_2087720E_7599_11D1_AB6F_00805F1D2048_.wvu.Rows" hidden="1">[5]PE1_S!$A$22:$IV$23</definedName>
    <definedName name="Z_2087722D_7599_11D1_AB6F_00805F1D2048_.wvu.Cols" hidden="1">[5]BALSHT_S!$C$1:$H$65536</definedName>
    <definedName name="Z_2087722E_7599_11D1_AB6F_00805F1D2048_.wvu.Cols" hidden="1">[5]PE1_S!$D$1:$H$65536,[5]PE1_S!$L$1:$M$65536,[5]PE1_S!$O$1:$P$65536,[5]PE1_S!$R$1:$S$65536</definedName>
    <definedName name="Z_2087722E_7599_11D1_AB6F_00805F1D2048_.wvu.Rows" hidden="1">[5]PE1_S!$A$22:$IV$23</definedName>
    <definedName name="Z_2087724D_7599_11D1_AB6F_00805F1D2048_.wvu.Cols" hidden="1">[5]BALSHT_S!$C$1:$H$65536</definedName>
    <definedName name="Z_2087724E_7599_11D1_AB6F_00805F1D2048_.wvu.Cols" hidden="1">[5]PE1_S!$D$1:$H$65536,[5]PE1_S!$L$1:$M$65536,[5]PE1_S!$O$1:$P$65536,[5]PE1_S!$R$1:$S$65536</definedName>
    <definedName name="Z_2087724E_7599_11D1_AB6F_00805F1D2048_.wvu.Rows" hidden="1">[5]PE1_S!$A$22:$IV$23</definedName>
    <definedName name="Z_390AA9A0_4F12_11D1_AB62_00805F1D08F8_.wvu.Cols" hidden="1">[5]BALSHT_S!$C$1:$H$65536</definedName>
    <definedName name="Z_390AA9A1_4F12_11D1_AB62_00805F1D08F8_.wvu.Cols" hidden="1">[5]PE1_S!$D$1:$H$65536,[5]PE1_S!$L$1:$M$65536,[5]PE1_S!$O$1:$P$65536,[5]PE1_S!$R$1:$S$65536</definedName>
    <definedName name="Z_390AA9A1_4F12_11D1_AB62_00805F1D08F8_.wvu.Rows" hidden="1">[5]PE1_S!$A$22:$IV$23</definedName>
    <definedName name="Z_3A0CF412_61F2_11D1_AB75_00805F1D08F8_.wvu.Cols" hidden="1">[5]BALSHT_S!$C$1:$H$65536</definedName>
    <definedName name="Z_3A0CF413_61F2_11D1_AB75_00805F1D08F8_.wvu.Cols" hidden="1">[5]PE1_S!$D$1:$H$65536,[5]PE1_S!$L$1:$M$65536,[5]PE1_S!$O$1:$P$65536,[5]PE1_S!$R$1:$S$65536</definedName>
    <definedName name="Z_3A0CF413_61F2_11D1_AB75_00805F1D08F8_.wvu.Rows" hidden="1">[5]PE1_S!$A$22:$IV$23</definedName>
    <definedName name="Z_40C39523_4116_11D1_AB55_00805F1D08F8_.wvu.Cols" hidden="1">[5]BALSHT_S!$C$1:$H$65536</definedName>
    <definedName name="Z_40C39524_4116_11D1_AB55_00805F1D08F8_.wvu.Cols" hidden="1">[5]PE1_S!$D$1:$H$65536,[5]PE1_S!$L$1:$M$65536,[5]PE1_S!$O$1:$P$65536,[5]PE1_S!$R$1:$S$65536</definedName>
    <definedName name="Z_40C39524_4116_11D1_AB55_00805F1D08F8_.wvu.Rows" hidden="1">[5]PE1_S!$A$22:$IV$23</definedName>
    <definedName name="Z_40C39573_4116_11D1_AB55_00805F1D08F8_.wvu.Cols" hidden="1">[5]BALSHT_S!$C$1:$H$65536</definedName>
    <definedName name="Z_40C39574_4116_11D1_AB55_00805F1D08F8_.wvu.Cols" hidden="1">[5]PE1_S!$D$1:$H$65536,[5]PE1_S!$L$1:$M$65536,[5]PE1_S!$O$1:$P$65536,[5]PE1_S!$R$1:$S$65536</definedName>
    <definedName name="Z_40C39574_4116_11D1_AB55_00805F1D08F8_.wvu.Rows" hidden="1">[5]PE1_S!$A$22:$IV$23</definedName>
    <definedName name="Z_4B689A83_6515_11D1_AB79_00805F1D08F8_.wvu.Cols" hidden="1">[5]BALSHT_S!$C$1:$H$65536</definedName>
    <definedName name="Z_4B689A84_6515_11D1_AB79_00805F1D08F8_.wvu.Cols" hidden="1">[5]PE1_S!$D$1:$H$65536,[5]PE1_S!$L$1:$M$65536,[5]PE1_S!$O$1:$P$65536,[5]PE1_S!$R$1:$S$65536</definedName>
    <definedName name="Z_4B689A84_6515_11D1_AB79_00805F1D08F8_.wvu.Rows" hidden="1">[5]PE1_S!$A$22:$IV$23</definedName>
    <definedName name="Z_4D4EF4DC_6A0A_11D1_AB7D_00805F1D08F8_.wvu.Cols" hidden="1">[5]BALSHT_S!$C$1:$H$65536</definedName>
    <definedName name="Z_4D4EF4DD_6A0A_11D1_AB7D_00805F1D08F8_.wvu.Cols" hidden="1">[5]PE1_S!$D$1:$H$65536,[5]PE1_S!$L$1:$M$65536,[5]PE1_S!$O$1:$P$65536,[5]PE1_S!$R$1:$S$65536</definedName>
    <definedName name="Z_4D4EF4DD_6A0A_11D1_AB7D_00805F1D08F8_.wvu.Rows" hidden="1">[5]PE1_S!$A$22:$IV$23</definedName>
    <definedName name="Z_5BD438D4_7596_11D1_AB88_00805F1D08F8_.wvu.Cols" hidden="1">[5]BALSHT_S!$C$1:$H$65536</definedName>
    <definedName name="Z_5BD438D5_7596_11D1_AB88_00805F1D08F8_.wvu.Cols" hidden="1">[5]PE1_S!$D$1:$H$65536,[5]PE1_S!$L$1:$M$65536,[5]PE1_S!$O$1:$P$65536,[5]PE1_S!$R$1:$S$65536</definedName>
    <definedName name="Z_5BD438D5_7596_11D1_AB88_00805F1D08F8_.wvu.Rows" hidden="1">[5]PE1_S!$A$22:$IV$23</definedName>
    <definedName name="Z_5BD43914_7596_11D1_AB88_00805F1D08F8_.wvu.Cols" hidden="1">[5]BALSHT_S!$C$1:$H$65536</definedName>
    <definedName name="Z_5BD43915_7596_11D1_AB88_00805F1D08F8_.wvu.Cols" hidden="1">[5]PE1_S!$D$1:$H$65536,[5]PE1_S!$L$1:$M$65536,[5]PE1_S!$O$1:$P$65536,[5]PE1_S!$R$1:$S$65536</definedName>
    <definedName name="Z_5BD43915_7596_11D1_AB88_00805F1D08F8_.wvu.Rows" hidden="1">[5]PE1_S!$A$22:$IV$23</definedName>
    <definedName name="Z_5D8928C3_27D9_11D1_AB33_00805F1D2048_.wvu.Cols" hidden="1">[5]BALSHT_S!$C$1:$H$65536</definedName>
    <definedName name="Z_5D8928C4_27D9_11D1_AB33_00805F1D2048_.wvu.Cols" hidden="1">[5]PE1_S!$D$1:$H$65536,[5]PE1_S!$L$1:$M$65536,[5]PE1_S!$O$1:$P$65536,[5]PE1_S!$R$1:$S$65536</definedName>
    <definedName name="Z_5D8928C4_27D9_11D1_AB33_00805F1D2048_.wvu.Rows" hidden="1">[5]PE1_S!$A$22:$IV$23</definedName>
    <definedName name="Z_63193F35_1A71_11D1_AB28_00805F1D2048_.wvu.Cols" hidden="1">[5]BALSHT_S!$C$1:$H$65536</definedName>
    <definedName name="Z_63193F36_1A71_11D1_AB28_00805F1D2048_.wvu.Cols" hidden="1">[5]PE1_S!$D$1:$H$65536,[5]PE1_S!$L$1:$M$65536,[5]PE1_S!$O$1:$P$65536,[5]PE1_S!$R$1:$S$65536</definedName>
    <definedName name="Z_63193F36_1A71_11D1_AB28_00805F1D2048_.wvu.Rows" hidden="1">[5]PE1_S!$A$22:$IV$23</definedName>
    <definedName name="Z_67539AE7_7018_11D1_AB83_00805F1D08F8_.wvu.Cols" hidden="1">[5]BALSHT_S!$C$1:$H$65536</definedName>
    <definedName name="Z_67539AE8_7018_11D1_AB83_00805F1D08F8_.wvu.Cols" hidden="1">[5]PE1_S!$D$1:$H$65536,[5]PE1_S!$L$1:$M$65536,[5]PE1_S!$O$1:$P$65536,[5]PE1_S!$R$1:$S$65536</definedName>
    <definedName name="Z_67539AE8_7018_11D1_AB83_00805F1D08F8_.wvu.Rows" hidden="1">[5]PE1_S!$A$22:$IV$23</definedName>
    <definedName name="Z_78668872_6450_11D1_AB62_00805F1D2048_.wvu.Cols" hidden="1">[5]BALSHT_S!$C$1:$H$65536</definedName>
    <definedName name="Z_78668873_6450_11D1_AB62_00805F1D2048_.wvu.Cols" hidden="1">[5]PE1_S!$D$1:$H$65536,[5]PE1_S!$L$1:$M$65536,[5]PE1_S!$O$1:$P$65536,[5]PE1_S!$R$1:$S$65536</definedName>
    <definedName name="Z_78668873_6450_11D1_AB62_00805F1D2048_.wvu.Rows" hidden="1">[5]PE1_S!$A$22:$IV$23</definedName>
    <definedName name="Z_78668A26_6450_11D1_AB62_00805F1D2048_.wvu.Cols" hidden="1">[5]BALSHT_S!$C$1:$H$65536</definedName>
    <definedName name="Z_78668A27_6450_11D1_AB62_00805F1D2048_.wvu.Cols" hidden="1">[5]PE1_S!$D$1:$H$65536,[5]PE1_S!$L$1:$M$65536,[5]PE1_S!$O$1:$P$65536,[5]PE1_S!$R$1:$S$65536</definedName>
    <definedName name="Z_78668A27_6450_11D1_AB62_00805F1D2048_.wvu.Rows" hidden="1">[5]PE1_S!$A$22:$IV$23</definedName>
    <definedName name="Z_81AF337E_7A53_11D1_AB73_00805F1D2048_.wvu.Cols" hidden="1">[5]BALSHT_S!$C$1:$H$65536</definedName>
    <definedName name="Z_81AF337F_7A53_11D1_AB73_00805F1D2048_.wvu.Cols" hidden="1">[5]PE1_S!$D$1:$H$65536,[5]PE1_S!$L$1:$M$65536,[5]PE1_S!$O$1:$P$65536,[5]PE1_S!$R$1:$S$65536</definedName>
    <definedName name="Z_81AF337F_7A53_11D1_AB73_00805F1D2048_.wvu.Rows" hidden="1">[5]PE1_S!$A$22:$IV$23</definedName>
    <definedName name="Z_9431393B_8BB4_11D1_AB82_00805F1D2048_.wvu.Cols" hidden="1">[5]BALSHT_S!$C$1:$H$65536</definedName>
    <definedName name="Z_9431393C_8BB4_11D1_AB82_00805F1D2048_.wvu.Cols" hidden="1">[5]PE1_S!$D$1:$H$65536,[5]PE1_S!$L$1:$M$65536,[5]PE1_S!$O$1:$P$65536,[5]PE1_S!$R$1:$S$65536</definedName>
    <definedName name="Z_9431393C_8BB4_11D1_AB82_00805F1D2048_.wvu.Rows" hidden="1">[5]PE1_S!$A$22:$IV$23</definedName>
    <definedName name="Z_A399A71D_4368_11D1_AB57_00805F1D08F8_.wvu.Cols" hidden="1">[5]BALSHT_S!$C$1:$H$65536</definedName>
    <definedName name="Z_A399A71E_4368_11D1_AB57_00805F1D08F8_.wvu.Cols" hidden="1">[5]PE1_S!$D$1:$H$65536,[5]PE1_S!$L$1:$M$65536,[5]PE1_S!$O$1:$P$65536,[5]PE1_S!$R$1:$S$65536</definedName>
    <definedName name="Z_A399A71E_4368_11D1_AB57_00805F1D08F8_.wvu.Rows" hidden="1">[5]PE1_S!$A$22:$IV$23</definedName>
    <definedName name="Z_BAD6B5D0_6209_11D1_AB61_00805F1D2048_.wvu.Cols" hidden="1">[5]BALSHT_S!$C$1:$H$65536</definedName>
    <definedName name="Z_BAD6B5D1_6209_11D1_AB61_00805F1D2048_.wvu.Cols" hidden="1">[5]PE1_S!$D$1:$H$65536,[5]PE1_S!$L$1:$M$65536,[5]PE1_S!$O$1:$P$65536,[5]PE1_S!$R$1:$S$65536</definedName>
    <definedName name="Z_BAD6B5D1_6209_11D1_AB61_00805F1D2048_.wvu.Rows" hidden="1">[5]PE1_S!$A$22:$IV$23</definedName>
    <definedName name="Z_C743300D_5626_11D1_AB56_00805F1D2048_.wvu.Cols" hidden="1">[5]BALSHT_S!$C$1:$H$65536</definedName>
    <definedName name="Z_C743300E_5626_11D1_AB56_00805F1D2048_.wvu.Cols" hidden="1">[5]PE1_S!$D$1:$H$65536,[5]PE1_S!$L$1:$M$65536,[5]PE1_S!$O$1:$P$65536,[5]PE1_S!$R$1:$S$65536</definedName>
    <definedName name="Z_C743300E_5626_11D1_AB56_00805F1D2048_.wvu.Rows" hidden="1">[5]PE1_S!$A$22:$IV$23</definedName>
    <definedName name="Z_C7433013_5626_11D1_AB56_00805F1D2048_.wvu.Cols" hidden="1">[5]BALSHT_S!$C$1:$H$65536</definedName>
    <definedName name="Z_C7433014_5626_11D1_AB56_00805F1D2048_.wvu.Cols" hidden="1">[5]PE1_S!$D$1:$H$65536,[5]PE1_S!$L$1:$M$65536,[5]PE1_S!$O$1:$P$65536,[5]PE1_S!$R$1:$S$65536</definedName>
    <definedName name="Z_C7433014_5626_11D1_AB56_00805F1D2048_.wvu.Rows" hidden="1">[5]PE1_S!$A$22:$IV$23</definedName>
    <definedName name="Z_D54F9874_4E48_11D1_AB4F_00805F1D2048_.wvu.Cols" hidden="1">[5]BALSHT_S!$C$1:$H$65536</definedName>
    <definedName name="Z_D54F9875_4E48_11D1_AB4F_00805F1D2048_.wvu.Cols" hidden="1">[5]PE1_S!$D$1:$H$65536,[5]PE1_S!$L$1:$M$65536,[5]PE1_S!$O$1:$P$65536,[5]PE1_S!$R$1:$S$65536</definedName>
    <definedName name="Z_D54F9875_4E48_11D1_AB4F_00805F1D2048_.wvu.Rows" hidden="1">[5]PE1_S!$A$22:$IV$23</definedName>
    <definedName name="Z_D54F996E_4E48_11D1_AB4F_00805F1D2048_.wvu.Cols" hidden="1">[5]BALSHT_S!$C$1:$H$65536</definedName>
    <definedName name="Z_D54F996F_4E48_11D1_AB4F_00805F1D2048_.wvu.Cols" hidden="1">[5]PE1_S!$D$1:$H$65536,[5]PE1_S!$L$1:$M$65536,[5]PE1_S!$O$1:$P$65536,[5]PE1_S!$R$1:$S$65536</definedName>
    <definedName name="Z_D54F996F_4E48_11D1_AB4F_00805F1D2048_.wvu.Rows" hidden="1">[5]PE1_S!$A$22:$IV$23</definedName>
    <definedName name="Z_D62B3FE5_56F6_11D1_AB57_00805F1D2048_.wvu.Cols" hidden="1">[5]BALSHT_S!$C$1:$H$65536</definedName>
    <definedName name="Z_D62B3FE6_56F6_11D1_AB57_00805F1D2048_.wvu.Cols" hidden="1">[5]PE1_S!$D$1:$H$65536,[5]PE1_S!$L$1:$M$65536,[5]PE1_S!$O$1:$P$65536,[5]PE1_S!$R$1:$S$65536</definedName>
    <definedName name="Z_D62B3FE6_56F6_11D1_AB57_00805F1D2048_.wvu.Rows" hidden="1">[5]PE1_S!$A$22:$IV$23</definedName>
    <definedName name="Z_DCBAD063_2D80_11D1_AB5C_00805F466D8F_.wvu.Cols" hidden="1">[5]BALSHT_S!$C$1:$H$65536</definedName>
    <definedName name="Z_DCBAD064_2D80_11D1_AB5C_00805F466D8F_.wvu.Cols" hidden="1">[5]PE1_S!$D$1:$H$65536,[5]PE1_S!$L$1:$M$65536,[5]PE1_S!$O$1:$P$65536,[5]PE1_S!$R$1:$S$65536</definedName>
    <definedName name="Z_DCBAD064_2D80_11D1_AB5C_00805F466D8F_.wvu.Rows" hidden="1">[5]PE1_S!$A$22:$IV$23</definedName>
    <definedName name="Z_EC399ADF_4413_11D1_AB58_00805F1D08F8_.wvu.Cols" hidden="1">[5]BALSHT_S!$C$1:$H$65536</definedName>
    <definedName name="Z_EC399AE0_4413_11D1_AB58_00805F1D08F8_.wvu.Cols" hidden="1">[5]PE1_S!$D$1:$H$65536,[5]PE1_S!$L$1:$M$65536,[5]PE1_S!$O$1:$P$65536,[5]PE1_S!$R$1:$S$65536</definedName>
    <definedName name="Z_EC399AE0_4413_11D1_AB58_00805F1D08F8_.wvu.Rows" hidden="1">[5]PE1_S!$A$22:$IV$23</definedName>
    <definedName name="Z_F8F432B7_2D4F_11D1_AB36_00805F1DF014_.wvu.Cols" hidden="1">[5]BALSHT_S!$C$1:$H$65536</definedName>
    <definedName name="Z_F8F432B8_2D4F_11D1_AB36_00805F1DF014_.wvu.Cols" hidden="1">[5]PE1_S!$D$1:$H$65536,[5]PE1_S!$L$1:$M$65536,[5]PE1_S!$O$1:$P$65536,[5]PE1_S!$R$1:$S$65536</definedName>
    <definedName name="Z_F8F432B8_2D4F_11D1_AB36_00805F1DF014_.wvu.Rows" hidden="1">[5]PE1_S!$A$22:$IV$23</definedName>
    <definedName name="Z_F97BFBDE_2894_11D1_AB3A_00805F1D08F8_.wvu.Cols" hidden="1">[5]BALSHT_S!$C$1:$H$65536</definedName>
    <definedName name="Z_F97BFBDF_2894_11D1_AB3A_00805F1D08F8_.wvu.Cols" hidden="1">[5]PE1_S!$D$1:$H$65536,[5]PE1_S!$L$1:$M$65536,[5]PE1_S!$O$1:$P$65536,[5]PE1_S!$R$1:$S$65536</definedName>
    <definedName name="Z_F97BFBDF_2894_11D1_AB3A_00805F1D08F8_.wvu.Rows" hidden="1">[5]PE1_S!$A$22:$IV$23</definedName>
    <definedName name="zx" localSheetId="6" hidden="1">{"LineTable_Detail1",#N/A,FALSE,"Line Table";"LineTable_Year",#N/A,FALSE,"Line Table"}</definedName>
    <definedName name="zx" hidden="1">{"LineTable_Detail1",#N/A,FALSE,"Line Table";"LineTable_Year",#N/A,FALSE,"Line Table"}</definedName>
    <definedName name="zZz" localSheetId="6" hidden="1">{"LineTable_Detail1",#N/A,FALSE,"Line Table";"LineTable_Year",#N/A,FALSE,"Line Table"}</definedName>
    <definedName name="zZz" hidden="1">{"LineTable_Detail1",#N/A,FALSE,"Line Table";"LineTable_Year",#N/A,FALSE,"Line Table"}</definedName>
  </definedNames>
  <calcPr calcId="191029" calcMode="manual"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8" l="1"/>
  <c r="F31" i="8"/>
  <c r="H31" i="8" s="1"/>
  <c r="I31" i="8" s="1"/>
  <c r="E31" i="8"/>
  <c r="D31" i="8"/>
  <c r="C31" i="8"/>
  <c r="B31" i="8"/>
  <c r="I30" i="8"/>
  <c r="H30" i="8"/>
  <c r="F29" i="8"/>
  <c r="F32" i="8" s="1"/>
  <c r="H32" i="8" s="1"/>
  <c r="E29" i="8"/>
  <c r="D29" i="8"/>
  <c r="D32" i="8" s="1"/>
  <c r="C29" i="8"/>
  <c r="B29" i="8"/>
  <c r="B32" i="8" s="1"/>
  <c r="H28" i="8"/>
  <c r="H27" i="8"/>
  <c r="F14" i="8"/>
  <c r="E14" i="8"/>
  <c r="D14" i="8"/>
  <c r="C14" i="8"/>
  <c r="B14" i="8"/>
  <c r="B18" i="1" s="1"/>
  <c r="B23" i="1" s="1"/>
  <c r="H13" i="8"/>
  <c r="I13" i="8" s="1"/>
  <c r="H12" i="8"/>
  <c r="I12" i="8" s="1"/>
  <c r="H11" i="8"/>
  <c r="I11" i="8" s="1"/>
  <c r="H10" i="8"/>
  <c r="I10" i="8" s="1"/>
  <c r="H9" i="8"/>
  <c r="I9" i="8" s="1"/>
  <c r="I8" i="8"/>
  <c r="H8" i="8"/>
  <c r="H7" i="8"/>
  <c r="I7" i="8" s="1"/>
  <c r="H6" i="8"/>
  <c r="H5" i="8"/>
  <c r="C52" i="7"/>
  <c r="I51" i="7"/>
  <c r="H51" i="7"/>
  <c r="F50" i="7"/>
  <c r="H50" i="7" s="1"/>
  <c r="I50" i="7" s="1"/>
  <c r="E50" i="7"/>
  <c r="D50" i="7"/>
  <c r="C50" i="7"/>
  <c r="B50" i="7"/>
  <c r="F49" i="7"/>
  <c r="H49" i="7" s="1"/>
  <c r="E49" i="7"/>
  <c r="D49" i="7"/>
  <c r="C49" i="7"/>
  <c r="B49" i="7"/>
  <c r="F48" i="7"/>
  <c r="E48" i="7"/>
  <c r="D48" i="7"/>
  <c r="C48" i="7"/>
  <c r="B48" i="7"/>
  <c r="H47" i="7"/>
  <c r="F47" i="7"/>
  <c r="E47" i="7"/>
  <c r="D47" i="7"/>
  <c r="C47" i="7"/>
  <c r="B47" i="7"/>
  <c r="F46" i="7"/>
  <c r="H46" i="7" s="1"/>
  <c r="E46" i="7"/>
  <c r="D46" i="7"/>
  <c r="C46" i="7"/>
  <c r="B46" i="7"/>
  <c r="F45" i="7"/>
  <c r="H45" i="7" s="1"/>
  <c r="E45" i="7"/>
  <c r="E52" i="7" s="1"/>
  <c r="E19" i="1" s="1"/>
  <c r="D45" i="7"/>
  <c r="I45" i="7" s="1"/>
  <c r="C45" i="7"/>
  <c r="B45" i="7"/>
  <c r="F44" i="7"/>
  <c r="E44" i="7"/>
  <c r="B44" i="7"/>
  <c r="B52" i="7" s="1"/>
  <c r="B19" i="1" s="1"/>
  <c r="H42" i="7"/>
  <c r="H34" i="7"/>
  <c r="I34" i="7" s="1"/>
  <c r="F32" i="7"/>
  <c r="E32" i="7"/>
  <c r="E33" i="7" s="1"/>
  <c r="E35" i="7" s="1"/>
  <c r="D32" i="7"/>
  <c r="C32" i="7"/>
  <c r="B32" i="7"/>
  <c r="H31" i="7"/>
  <c r="I31" i="7" s="1"/>
  <c r="H30" i="7"/>
  <c r="I30" i="7" s="1"/>
  <c r="H29" i="7"/>
  <c r="I29" i="7" s="1"/>
  <c r="H28" i="7"/>
  <c r="I28" i="7" s="1"/>
  <c r="H27" i="7"/>
  <c r="I27" i="7" s="1"/>
  <c r="F25" i="7"/>
  <c r="H25" i="7" s="1"/>
  <c r="E25" i="7"/>
  <c r="D25" i="7"/>
  <c r="C25" i="7"/>
  <c r="C33" i="7" s="1"/>
  <c r="C35" i="7" s="1"/>
  <c r="B25" i="7"/>
  <c r="B33" i="7" s="1"/>
  <c r="B35" i="7" s="1"/>
  <c r="I24" i="7"/>
  <c r="H24" i="7"/>
  <c r="H23" i="7"/>
  <c r="I23" i="7" s="1"/>
  <c r="I22" i="7"/>
  <c r="H22" i="7"/>
  <c r="H21" i="7"/>
  <c r="I21" i="7" s="1"/>
  <c r="I20" i="7"/>
  <c r="H20" i="7"/>
  <c r="I19" i="7"/>
  <c r="H19" i="7"/>
  <c r="I18" i="7"/>
  <c r="H18" i="7"/>
  <c r="H16" i="7"/>
  <c r="F16" i="7"/>
  <c r="E16" i="7"/>
  <c r="D16" i="7"/>
  <c r="I16" i="7" s="1"/>
  <c r="C16" i="7"/>
  <c r="C44" i="7" s="1"/>
  <c r="B16" i="7"/>
  <c r="H15" i="7"/>
  <c r="I15" i="7" s="1"/>
  <c r="H14" i="7"/>
  <c r="I14" i="7" s="1"/>
  <c r="H13" i="7"/>
  <c r="I13" i="7" s="1"/>
  <c r="H12" i="7"/>
  <c r="I12" i="7" s="1"/>
  <c r="H11" i="7"/>
  <c r="I11" i="7" s="1"/>
  <c r="H10" i="7"/>
  <c r="I10" i="7" s="1"/>
  <c r="H9" i="7"/>
  <c r="I9" i="7" s="1"/>
  <c r="I8" i="7"/>
  <c r="H8" i="7"/>
  <c r="H5" i="7"/>
  <c r="D38" i="6"/>
  <c r="C38" i="6"/>
  <c r="B38" i="6"/>
  <c r="F37" i="6"/>
  <c r="F38" i="6" s="1"/>
  <c r="H38" i="6" s="1"/>
  <c r="I38" i="6" s="1"/>
  <c r="E37" i="6"/>
  <c r="E38" i="6" s="1"/>
  <c r="D37" i="6"/>
  <c r="C37" i="6"/>
  <c r="B37" i="6"/>
  <c r="I35" i="6"/>
  <c r="H35" i="6"/>
  <c r="H33" i="6"/>
  <c r="I33" i="6" s="1"/>
  <c r="H32" i="6"/>
  <c r="H31" i="6"/>
  <c r="D27" i="6"/>
  <c r="F26" i="6"/>
  <c r="E26" i="6"/>
  <c r="E27" i="6" s="1"/>
  <c r="D26" i="6"/>
  <c r="C26" i="6"/>
  <c r="C27" i="6" s="1"/>
  <c r="B26" i="6"/>
  <c r="B27" i="6" s="1"/>
  <c r="I24" i="6"/>
  <c r="H24" i="6"/>
  <c r="H22" i="6"/>
  <c r="I22" i="6" s="1"/>
  <c r="H21" i="6"/>
  <c r="H20" i="6"/>
  <c r="H13" i="6"/>
  <c r="I13" i="6" s="1"/>
  <c r="F12" i="6"/>
  <c r="E12" i="6"/>
  <c r="D12" i="6"/>
  <c r="B12" i="6"/>
  <c r="H11" i="6"/>
  <c r="F11" i="6"/>
  <c r="E11" i="6"/>
  <c r="D11" i="6"/>
  <c r="I11" i="6" s="1"/>
  <c r="C11" i="6"/>
  <c r="C12" i="6" s="1"/>
  <c r="B11" i="6"/>
  <c r="H9" i="6"/>
  <c r="I9" i="6" s="1"/>
  <c r="I7" i="6"/>
  <c r="H7" i="6"/>
  <c r="H6" i="6"/>
  <c r="H5" i="6"/>
  <c r="D57" i="5"/>
  <c r="H57" i="5" s="1"/>
  <c r="F57" i="5"/>
  <c r="E57" i="5"/>
  <c r="C57" i="5"/>
  <c r="B57" i="5"/>
  <c r="H56" i="5"/>
  <c r="I56" i="5"/>
  <c r="H55" i="5"/>
  <c r="I55" i="5"/>
  <c r="H54" i="5"/>
  <c r="I54" i="5"/>
  <c r="H53" i="5"/>
  <c r="D45" i="5"/>
  <c r="D52" i="5"/>
  <c r="F45" i="5"/>
  <c r="F52" i="5" s="1"/>
  <c r="H52" i="5"/>
  <c r="E45" i="5"/>
  <c r="E52" i="5"/>
  <c r="C45" i="5"/>
  <c r="C52" i="5"/>
  <c r="B45" i="5"/>
  <c r="B52" i="5"/>
  <c r="D50" i="5"/>
  <c r="F50" i="5"/>
  <c r="H50" i="5" s="1"/>
  <c r="I50" i="5" s="1"/>
  <c r="E50" i="5"/>
  <c r="C50" i="5"/>
  <c r="B50" i="5"/>
  <c r="H49" i="5"/>
  <c r="I49" i="5" s="1"/>
  <c r="H48" i="5"/>
  <c r="I48" i="5"/>
  <c r="H47" i="5"/>
  <c r="I47" i="5" s="1"/>
  <c r="H46" i="5"/>
  <c r="H45" i="5"/>
  <c r="D42" i="5"/>
  <c r="F42" i="5"/>
  <c r="F43" i="5"/>
  <c r="E42" i="5"/>
  <c r="E43" i="5" s="1"/>
  <c r="C42" i="5"/>
  <c r="C43" i="5" s="1"/>
  <c r="B42" i="5"/>
  <c r="B43" i="5"/>
  <c r="H40" i="5"/>
  <c r="I40" i="5"/>
  <c r="H38" i="5"/>
  <c r="I38" i="5" s="1"/>
  <c r="H37" i="5"/>
  <c r="H36" i="5"/>
  <c r="D30" i="5"/>
  <c r="H30" i="5" s="1"/>
  <c r="F30" i="5"/>
  <c r="E30" i="5"/>
  <c r="C30" i="5"/>
  <c r="B30" i="5"/>
  <c r="H29" i="5"/>
  <c r="I29" i="5"/>
  <c r="H28" i="5"/>
  <c r="I28" i="5"/>
  <c r="H27" i="5"/>
  <c r="I27" i="5"/>
  <c r="H26" i="5"/>
  <c r="D18" i="5"/>
  <c r="D25" i="5"/>
  <c r="F18" i="5"/>
  <c r="F25" i="5" s="1"/>
  <c r="H25" i="5"/>
  <c r="E18" i="5"/>
  <c r="E25" i="5"/>
  <c r="C18" i="5"/>
  <c r="C25" i="5"/>
  <c r="B18" i="5"/>
  <c r="B25" i="5"/>
  <c r="D23" i="5"/>
  <c r="F23" i="5"/>
  <c r="H23" i="5" s="1"/>
  <c r="I23" i="5" s="1"/>
  <c r="E23" i="5"/>
  <c r="C23" i="5"/>
  <c r="C74" i="1" s="1"/>
  <c r="B23" i="5"/>
  <c r="H22" i="5"/>
  <c r="I22" i="5" s="1"/>
  <c r="H21" i="5"/>
  <c r="I21" i="5"/>
  <c r="H20" i="5"/>
  <c r="I20" i="5" s="1"/>
  <c r="H19" i="5"/>
  <c r="H18" i="5"/>
  <c r="D7" i="5"/>
  <c r="D8" i="5"/>
  <c r="D9" i="5"/>
  <c r="H9" i="5" s="1"/>
  <c r="D10" i="5"/>
  <c r="H10" i="5" s="1"/>
  <c r="D11" i="5"/>
  <c r="D15" i="5" s="1"/>
  <c r="F7" i="5"/>
  <c r="F8" i="5"/>
  <c r="F11" i="5" s="1"/>
  <c r="F9" i="5"/>
  <c r="F10" i="5"/>
  <c r="E7" i="5"/>
  <c r="E8" i="5"/>
  <c r="E9" i="5"/>
  <c r="E11" i="5" s="1"/>
  <c r="E15" i="5" s="1"/>
  <c r="E16" i="5" s="1"/>
  <c r="E10" i="5"/>
  <c r="C7" i="5"/>
  <c r="C8" i="5"/>
  <c r="C9" i="5"/>
  <c r="C10" i="5"/>
  <c r="C11" i="5"/>
  <c r="C15" i="5" s="1"/>
  <c r="C16" i="5" s="1"/>
  <c r="B7" i="5"/>
  <c r="B8" i="5"/>
  <c r="B11" i="5" s="1"/>
  <c r="B15" i="5" s="1"/>
  <c r="B16" i="5" s="1"/>
  <c r="B9" i="5"/>
  <c r="B10" i="5"/>
  <c r="H13" i="5"/>
  <c r="I13" i="5"/>
  <c r="I9" i="5"/>
  <c r="H8" i="5"/>
  <c r="I8" i="5" s="1"/>
  <c r="H6" i="5"/>
  <c r="H5" i="5"/>
  <c r="F37" i="4"/>
  <c r="H37" i="4" s="1"/>
  <c r="E37" i="4"/>
  <c r="D37" i="4"/>
  <c r="C37" i="4"/>
  <c r="B37" i="4"/>
  <c r="I36" i="4"/>
  <c r="H36" i="4"/>
  <c r="H35" i="4"/>
  <c r="I35" i="4" s="1"/>
  <c r="I34" i="4"/>
  <c r="H34" i="4"/>
  <c r="H33" i="4"/>
  <c r="F32" i="4"/>
  <c r="H32" i="4" s="1"/>
  <c r="E32" i="4"/>
  <c r="D32" i="4"/>
  <c r="C32" i="4"/>
  <c r="B32" i="4"/>
  <c r="H30" i="4"/>
  <c r="I30" i="4" s="1"/>
  <c r="H29" i="4"/>
  <c r="I29" i="4" s="1"/>
  <c r="H28" i="4"/>
  <c r="I28" i="4" s="1"/>
  <c r="H27" i="4"/>
  <c r="F26" i="4"/>
  <c r="E26" i="4"/>
  <c r="D26" i="4"/>
  <c r="H26" i="4" s="1"/>
  <c r="C26" i="4"/>
  <c r="B26" i="4"/>
  <c r="H24" i="4"/>
  <c r="F24" i="4"/>
  <c r="E24" i="4"/>
  <c r="D24" i="4"/>
  <c r="C24" i="4"/>
  <c r="B24" i="4"/>
  <c r="H23" i="4"/>
  <c r="I23" i="4" s="1"/>
  <c r="H22" i="4"/>
  <c r="I22" i="4" s="1"/>
  <c r="H21" i="4"/>
  <c r="I21" i="4" s="1"/>
  <c r="H20" i="4"/>
  <c r="H19" i="4"/>
  <c r="B17" i="4"/>
  <c r="E16" i="4"/>
  <c r="E17" i="4" s="1"/>
  <c r="D16" i="4"/>
  <c r="H14" i="4"/>
  <c r="I14" i="4" s="1"/>
  <c r="H12" i="4"/>
  <c r="E12" i="4"/>
  <c r="B12" i="4"/>
  <c r="B16" i="4" s="1"/>
  <c r="I11" i="4"/>
  <c r="H11" i="4"/>
  <c r="H9" i="4"/>
  <c r="F9" i="4"/>
  <c r="F12" i="4" s="1"/>
  <c r="F16" i="4" s="1"/>
  <c r="E9" i="4"/>
  <c r="D9" i="4"/>
  <c r="D12" i="4" s="1"/>
  <c r="C9" i="4"/>
  <c r="C12" i="4" s="1"/>
  <c r="C16" i="4" s="1"/>
  <c r="C17" i="4" s="1"/>
  <c r="B9" i="4"/>
  <c r="H8" i="4"/>
  <c r="I8" i="4" s="1"/>
  <c r="H7" i="4"/>
  <c r="I7" i="4" s="1"/>
  <c r="H6" i="4"/>
  <c r="H5" i="4"/>
  <c r="F51" i="3"/>
  <c r="E51" i="3"/>
  <c r="D51" i="3"/>
  <c r="C51" i="3"/>
  <c r="B51" i="3"/>
  <c r="H49" i="3"/>
  <c r="H48" i="3"/>
  <c r="F44" i="3"/>
  <c r="H44" i="3" s="1"/>
  <c r="E44" i="3"/>
  <c r="D44" i="3"/>
  <c r="I44" i="3" s="1"/>
  <c r="C44" i="3"/>
  <c r="B44" i="3"/>
  <c r="H43" i="3"/>
  <c r="I43" i="3" s="1"/>
  <c r="H42" i="3"/>
  <c r="I42" i="3" s="1"/>
  <c r="H41" i="3"/>
  <c r="I41" i="3" s="1"/>
  <c r="H40" i="3"/>
  <c r="I40" i="3" s="1"/>
  <c r="F37" i="3"/>
  <c r="H37" i="3" s="1"/>
  <c r="E37" i="3"/>
  <c r="D37" i="3"/>
  <c r="C37" i="3"/>
  <c r="B37" i="3"/>
  <c r="I36" i="3"/>
  <c r="H36" i="3"/>
  <c r="H35" i="3"/>
  <c r="I35" i="3" s="1"/>
  <c r="I34" i="3"/>
  <c r="H34" i="3"/>
  <c r="H33" i="3"/>
  <c r="I33" i="3" s="1"/>
  <c r="E30" i="3"/>
  <c r="E50" i="3" s="1"/>
  <c r="E52" i="3" s="1"/>
  <c r="D30" i="3"/>
  <c r="H28" i="3"/>
  <c r="F28" i="3"/>
  <c r="E28" i="3"/>
  <c r="D28" i="3"/>
  <c r="I28" i="3" s="1"/>
  <c r="C28" i="3"/>
  <c r="B28" i="3"/>
  <c r="H27" i="3"/>
  <c r="I27" i="3" s="1"/>
  <c r="I26" i="3"/>
  <c r="H26" i="3"/>
  <c r="H25" i="3"/>
  <c r="I25" i="3" s="1"/>
  <c r="I24" i="3"/>
  <c r="H24" i="3"/>
  <c r="H23" i="3"/>
  <c r="I23" i="3" s="1"/>
  <c r="I22" i="3"/>
  <c r="H22" i="3"/>
  <c r="H21" i="3"/>
  <c r="I21" i="3" s="1"/>
  <c r="I20" i="3"/>
  <c r="H20" i="3"/>
  <c r="H17" i="3"/>
  <c r="I17" i="3" s="1"/>
  <c r="F15" i="3"/>
  <c r="E15" i="3"/>
  <c r="D15" i="3"/>
  <c r="C15" i="3"/>
  <c r="C30" i="3" s="1"/>
  <c r="C50" i="3" s="1"/>
  <c r="C52" i="3" s="1"/>
  <c r="B15" i="3"/>
  <c r="B30" i="3" s="1"/>
  <c r="B50" i="3" s="1"/>
  <c r="B52" i="3" s="1"/>
  <c r="H14" i="3"/>
  <c r="I14" i="3" s="1"/>
  <c r="H13" i="3"/>
  <c r="I13" i="3" s="1"/>
  <c r="I12" i="3"/>
  <c r="H12" i="3"/>
  <c r="H11" i="3"/>
  <c r="I11" i="3" s="1"/>
  <c r="H10" i="3"/>
  <c r="I10" i="3" s="1"/>
  <c r="H9" i="3"/>
  <c r="I9" i="3" s="1"/>
  <c r="H8" i="3"/>
  <c r="I8" i="3" s="1"/>
  <c r="H6" i="3"/>
  <c r="H5" i="3"/>
  <c r="I57" i="2"/>
  <c r="G57" i="2"/>
  <c r="F57" i="2"/>
  <c r="E57" i="2"/>
  <c r="J57" i="2" s="1"/>
  <c r="D57" i="2"/>
  <c r="C57" i="2"/>
  <c r="I56" i="2"/>
  <c r="J56" i="2" s="1"/>
  <c r="J55" i="2"/>
  <c r="I55" i="2"/>
  <c r="I53" i="2"/>
  <c r="I49" i="2"/>
  <c r="G49" i="2"/>
  <c r="F49" i="2"/>
  <c r="E49" i="2"/>
  <c r="J49" i="2" s="1"/>
  <c r="D49" i="2"/>
  <c r="C49" i="2"/>
  <c r="I48" i="2"/>
  <c r="J48" i="2" s="1"/>
  <c r="J47" i="2"/>
  <c r="I47" i="2"/>
  <c r="I45" i="2"/>
  <c r="I41" i="2"/>
  <c r="G41" i="2"/>
  <c r="F41" i="2"/>
  <c r="E41" i="2"/>
  <c r="J41" i="2" s="1"/>
  <c r="D41" i="2"/>
  <c r="C41" i="2"/>
  <c r="I40" i="2"/>
  <c r="J40" i="2" s="1"/>
  <c r="J39" i="2"/>
  <c r="I39" i="2"/>
  <c r="I38" i="2"/>
  <c r="J38" i="2" s="1"/>
  <c r="J37" i="2"/>
  <c r="I37" i="2"/>
  <c r="I35" i="2"/>
  <c r="F29" i="2"/>
  <c r="J27" i="2"/>
  <c r="I27" i="2"/>
  <c r="E25" i="2"/>
  <c r="I24" i="2"/>
  <c r="J24" i="2" s="1"/>
  <c r="I23" i="2"/>
  <c r="J23" i="2" s="1"/>
  <c r="I22" i="2"/>
  <c r="J22" i="2" s="1"/>
  <c r="I21" i="2"/>
  <c r="J21" i="2" s="1"/>
  <c r="J20" i="2"/>
  <c r="I20" i="2"/>
  <c r="G18" i="2"/>
  <c r="G25" i="2" s="1"/>
  <c r="F18" i="2"/>
  <c r="F25" i="2" s="1"/>
  <c r="E18" i="2"/>
  <c r="D18" i="2"/>
  <c r="C18" i="2"/>
  <c r="J17" i="2"/>
  <c r="I17" i="2"/>
  <c r="I16" i="2"/>
  <c r="J16" i="2" s="1"/>
  <c r="J15" i="2"/>
  <c r="I15" i="2"/>
  <c r="I14" i="2"/>
  <c r="J14" i="2" s="1"/>
  <c r="G11" i="2"/>
  <c r="F11" i="2"/>
  <c r="E11" i="2"/>
  <c r="D11" i="2"/>
  <c r="D25" i="2" s="1"/>
  <c r="D29" i="2" s="1"/>
  <c r="C11" i="2"/>
  <c r="C25" i="2" s="1"/>
  <c r="C29" i="2" s="1"/>
  <c r="I10" i="2"/>
  <c r="J10" i="2" s="1"/>
  <c r="J9" i="2"/>
  <c r="I9" i="2"/>
  <c r="G5" i="2"/>
  <c r="I5" i="2" s="1"/>
  <c r="F5" i="2"/>
  <c r="E5" i="2"/>
  <c r="D5" i="2"/>
  <c r="C5" i="2"/>
  <c r="H100" i="1"/>
  <c r="I100" i="1" s="1"/>
  <c r="H99" i="1"/>
  <c r="I99" i="1"/>
  <c r="H98" i="1"/>
  <c r="I98" i="1" s="1"/>
  <c r="F97" i="1"/>
  <c r="E97" i="1"/>
  <c r="D97" i="1"/>
  <c r="H96" i="1" s="1"/>
  <c r="C97" i="1"/>
  <c r="B97" i="1"/>
  <c r="C92" i="1"/>
  <c r="E92" i="1"/>
  <c r="D92" i="1"/>
  <c r="I92" i="1" s="1"/>
  <c r="F92" i="1"/>
  <c r="H92" i="1"/>
  <c r="B92" i="1"/>
  <c r="H91" i="1"/>
  <c r="I91" i="1"/>
  <c r="H90" i="1"/>
  <c r="I90" i="1"/>
  <c r="F89" i="1"/>
  <c r="E89" i="1"/>
  <c r="D89" i="1"/>
  <c r="C89" i="1"/>
  <c r="B89" i="1"/>
  <c r="H88" i="1"/>
  <c r="C77" i="1"/>
  <c r="C78" i="1"/>
  <c r="C79" i="1"/>
  <c r="C80" i="1"/>
  <c r="E77" i="1"/>
  <c r="E78" i="1"/>
  <c r="E79" i="1"/>
  <c r="E80" i="1"/>
  <c r="D77" i="1"/>
  <c r="D78" i="1"/>
  <c r="D79" i="1"/>
  <c r="D80" i="1"/>
  <c r="F77" i="1"/>
  <c r="F78" i="1"/>
  <c r="H78" i="1" s="1"/>
  <c r="I78" i="1" s="1"/>
  <c r="F79" i="1"/>
  <c r="F80" i="1"/>
  <c r="H80" i="1" s="1"/>
  <c r="B77" i="1"/>
  <c r="B78" i="1"/>
  <c r="B79" i="1"/>
  <c r="H79" i="1"/>
  <c r="I79" i="1"/>
  <c r="H77" i="1"/>
  <c r="I77" i="1"/>
  <c r="E74" i="1"/>
  <c r="D74" i="1"/>
  <c r="F74" i="1"/>
  <c r="H74" i="1" s="1"/>
  <c r="B74" i="1"/>
  <c r="C73" i="1"/>
  <c r="E73" i="1"/>
  <c r="D73" i="1"/>
  <c r="I73" i="1" s="1"/>
  <c r="F73" i="1"/>
  <c r="H73" i="1"/>
  <c r="B73" i="1"/>
  <c r="C72" i="1"/>
  <c r="E72" i="1"/>
  <c r="D72" i="1"/>
  <c r="F72" i="1"/>
  <c r="H72" i="1"/>
  <c r="I72" i="1"/>
  <c r="B72" i="1"/>
  <c r="C71" i="1"/>
  <c r="E71" i="1"/>
  <c r="D71" i="1"/>
  <c r="F71" i="1"/>
  <c r="B71" i="1"/>
  <c r="H68" i="1"/>
  <c r="I68" i="1"/>
  <c r="D66" i="1"/>
  <c r="F66" i="1"/>
  <c r="E66" i="1"/>
  <c r="C66" i="1"/>
  <c r="B66" i="1"/>
  <c r="H62" i="1"/>
  <c r="I62" i="1"/>
  <c r="I61" i="1"/>
  <c r="H60" i="1"/>
  <c r="I60" i="1" s="1"/>
  <c r="H59" i="1"/>
  <c r="I59" i="1"/>
  <c r="H58" i="1"/>
  <c r="I58" i="1" s="1"/>
  <c r="H57" i="1"/>
  <c r="I57" i="1"/>
  <c r="H56" i="1"/>
  <c r="I56" i="1" s="1"/>
  <c r="H55" i="1"/>
  <c r="I55" i="1"/>
  <c r="D53" i="1"/>
  <c r="H53" i="1" s="1"/>
  <c r="F53" i="1"/>
  <c r="E53" i="1"/>
  <c r="C53" i="1"/>
  <c r="B53" i="1"/>
  <c r="B33" i="1"/>
  <c r="B34" i="1"/>
  <c r="B35" i="1"/>
  <c r="B36" i="1"/>
  <c r="B37" i="1"/>
  <c r="B38" i="1"/>
  <c r="B39" i="1"/>
  <c r="B41" i="1"/>
  <c r="C33" i="1"/>
  <c r="C34" i="1"/>
  <c r="C35" i="1"/>
  <c r="C36" i="1"/>
  <c r="C37" i="1"/>
  <c r="C38" i="1"/>
  <c r="C39" i="1"/>
  <c r="C40" i="1"/>
  <c r="C42" i="1" s="1"/>
  <c r="C48" i="1" s="1"/>
  <c r="C41" i="1"/>
  <c r="D33" i="1"/>
  <c r="D34" i="1"/>
  <c r="D36" i="1"/>
  <c r="H36" i="1" s="1"/>
  <c r="D37" i="1"/>
  <c r="H37" i="1" s="1"/>
  <c r="D38" i="1"/>
  <c r="D39" i="1"/>
  <c r="D41" i="1"/>
  <c r="E33" i="1"/>
  <c r="E35" i="1" s="1"/>
  <c r="E34" i="1"/>
  <c r="E36" i="1"/>
  <c r="E37" i="1"/>
  <c r="E38" i="1"/>
  <c r="E39" i="1"/>
  <c r="E41" i="1"/>
  <c r="F33" i="1"/>
  <c r="F34" i="1"/>
  <c r="H34" i="1" s="1"/>
  <c r="I34" i="1" s="1"/>
  <c r="F35" i="1"/>
  <c r="F36" i="1"/>
  <c r="F37" i="1"/>
  <c r="F38" i="1"/>
  <c r="H38" i="1" s="1"/>
  <c r="I38" i="1" s="1"/>
  <c r="F39" i="1"/>
  <c r="H39" i="1" s="1"/>
  <c r="F41" i="1"/>
  <c r="C46" i="1"/>
  <c r="I39" i="1"/>
  <c r="I37" i="1"/>
  <c r="D31" i="1"/>
  <c r="F31" i="1"/>
  <c r="H31" i="1"/>
  <c r="E31" i="1"/>
  <c r="C31" i="1"/>
  <c r="B31" i="1"/>
  <c r="B9" i="1"/>
  <c r="B21" i="1" s="1"/>
  <c r="B14" i="1"/>
  <c r="B16" i="1" s="1"/>
  <c r="B24" i="1" s="1"/>
  <c r="C9" i="1"/>
  <c r="C21" i="1" s="1"/>
  <c r="C14" i="1"/>
  <c r="D9" i="1"/>
  <c r="D14" i="1"/>
  <c r="E9" i="1"/>
  <c r="E14" i="1"/>
  <c r="F9" i="1"/>
  <c r="F21" i="1" s="1"/>
  <c r="F14" i="1"/>
  <c r="D18" i="1"/>
  <c r="E18" i="1"/>
  <c r="E23" i="1" s="1"/>
  <c r="C18" i="1"/>
  <c r="D23" i="1"/>
  <c r="C23" i="1"/>
  <c r="B22" i="1"/>
  <c r="D21" i="1"/>
  <c r="E21" i="1"/>
  <c r="C19" i="1"/>
  <c r="H15" i="1"/>
  <c r="I15" i="1"/>
  <c r="H14" i="1"/>
  <c r="H13" i="1"/>
  <c r="I13" i="1"/>
  <c r="H12" i="1"/>
  <c r="I12" i="1" s="1"/>
  <c r="H11" i="1"/>
  <c r="I11" i="1"/>
  <c r="H10" i="1"/>
  <c r="I10" i="1" s="1"/>
  <c r="H8" i="1"/>
  <c r="I8" i="1" s="1"/>
  <c r="H7" i="1"/>
  <c r="I7" i="1"/>
  <c r="H5" i="1"/>
  <c r="H71" i="1" l="1"/>
  <c r="I71" i="1" s="1"/>
  <c r="D16" i="5"/>
  <c r="D33" i="7"/>
  <c r="I32" i="7"/>
  <c r="F18" i="1"/>
  <c r="H14" i="8"/>
  <c r="I48" i="7"/>
  <c r="I74" i="1"/>
  <c r="B80" i="1"/>
  <c r="H15" i="3"/>
  <c r="I15" i="3" s="1"/>
  <c r="F30" i="3"/>
  <c r="D50" i="3"/>
  <c r="H16" i="4"/>
  <c r="I16" i="4" s="1"/>
  <c r="F17" i="4"/>
  <c r="D17" i="4"/>
  <c r="H11" i="5"/>
  <c r="I11" i="5" s="1"/>
  <c r="F15" i="5"/>
  <c r="F52" i="7"/>
  <c r="I46" i="7"/>
  <c r="I14" i="8"/>
  <c r="E32" i="8"/>
  <c r="E16" i="1"/>
  <c r="E24" i="1" s="1"/>
  <c r="E22" i="1"/>
  <c r="C16" i="1"/>
  <c r="C24" i="1" s="1"/>
  <c r="C22" i="1"/>
  <c r="E46" i="1"/>
  <c r="E40" i="1"/>
  <c r="E42" i="1" s="1"/>
  <c r="E48" i="1" s="1"/>
  <c r="G29" i="2"/>
  <c r="I29" i="2" s="1"/>
  <c r="I25" i="2"/>
  <c r="F27" i="6"/>
  <c r="H27" i="6" s="1"/>
  <c r="H26" i="6"/>
  <c r="I26" i="6" s="1"/>
  <c r="H41" i="1"/>
  <c r="I41" i="1" s="1"/>
  <c r="I24" i="4"/>
  <c r="D43" i="5"/>
  <c r="H42" i="5"/>
  <c r="I42" i="5" s="1"/>
  <c r="I27" i="6"/>
  <c r="F16" i="1"/>
  <c r="F22" i="1"/>
  <c r="D16" i="1"/>
  <c r="D22" i="1"/>
  <c r="I14" i="1"/>
  <c r="F40" i="1"/>
  <c r="F46" i="1"/>
  <c r="H21" i="1"/>
  <c r="I21" i="1" s="1"/>
  <c r="C47" i="1"/>
  <c r="D35" i="1"/>
  <c r="H33" i="1"/>
  <c r="I33" i="1" s="1"/>
  <c r="B40" i="1"/>
  <c r="B46" i="1"/>
  <c r="H66" i="1"/>
  <c r="I80" i="1"/>
  <c r="E29" i="2"/>
  <c r="J25" i="2"/>
  <c r="H51" i="3"/>
  <c r="I51" i="3" s="1"/>
  <c r="I37" i="4"/>
  <c r="I47" i="7"/>
  <c r="I9" i="4"/>
  <c r="I36" i="1"/>
  <c r="I18" i="2"/>
  <c r="I37" i="3"/>
  <c r="I10" i="5"/>
  <c r="H7" i="5"/>
  <c r="I7" i="5" s="1"/>
  <c r="I30" i="5"/>
  <c r="I57" i="5"/>
  <c r="H12" i="6"/>
  <c r="I12" i="6" s="1"/>
  <c r="I25" i="7"/>
  <c r="H32" i="7"/>
  <c r="D44" i="7"/>
  <c r="H48" i="7"/>
  <c r="I49" i="7"/>
  <c r="H29" i="8"/>
  <c r="I12" i="4"/>
  <c r="H9" i="1"/>
  <c r="I9" i="1" s="1"/>
  <c r="I11" i="2"/>
  <c r="J11" i="2" s="1"/>
  <c r="J18" i="2"/>
  <c r="H37" i="6"/>
  <c r="I37" i="6" s="1"/>
  <c r="F33" i="7"/>
  <c r="I32" i="8"/>
  <c r="I29" i="8"/>
  <c r="H46" i="1" l="1"/>
  <c r="D24" i="1"/>
  <c r="H17" i="4"/>
  <c r="I17" i="4" s="1"/>
  <c r="I33" i="7"/>
  <c r="D35" i="7"/>
  <c r="J29" i="2"/>
  <c r="B42" i="1"/>
  <c r="B48" i="1" s="1"/>
  <c r="B47" i="1"/>
  <c r="F42" i="1"/>
  <c r="F47" i="1"/>
  <c r="H22" i="1"/>
  <c r="I22" i="1" s="1"/>
  <c r="H52" i="7"/>
  <c r="F19" i="1"/>
  <c r="D52" i="7"/>
  <c r="I44" i="7"/>
  <c r="D40" i="1"/>
  <c r="D46" i="1"/>
  <c r="H35" i="1"/>
  <c r="I35" i="1" s="1"/>
  <c r="I43" i="5"/>
  <c r="H43" i="5"/>
  <c r="F16" i="5"/>
  <c r="H16" i="5" s="1"/>
  <c r="H15" i="5"/>
  <c r="I15" i="5" s="1"/>
  <c r="D52" i="3"/>
  <c r="H30" i="3"/>
  <c r="I30" i="3" s="1"/>
  <c r="F50" i="3"/>
  <c r="F35" i="7"/>
  <c r="H35" i="7" s="1"/>
  <c r="H33" i="7"/>
  <c r="E47" i="1"/>
  <c r="F24" i="1"/>
  <c r="H24" i="1" s="1"/>
  <c r="H16" i="1"/>
  <c r="I16" i="1" s="1"/>
  <c r="H44" i="7"/>
  <c r="H18" i="1"/>
  <c r="I18" i="1" s="1"/>
  <c r="F23" i="1"/>
  <c r="H23" i="1" s="1"/>
  <c r="I23" i="1" s="1"/>
  <c r="I16" i="5"/>
  <c r="D42" i="1" l="1"/>
  <c r="D47" i="1"/>
  <c r="H40" i="1"/>
  <c r="I40" i="1" s="1"/>
  <c r="I46" i="1"/>
  <c r="I52" i="7"/>
  <c r="D19" i="1"/>
  <c r="H47" i="1"/>
  <c r="I35" i="7"/>
  <c r="F52" i="3"/>
  <c r="H52" i="3" s="1"/>
  <c r="H50" i="3"/>
  <c r="I50" i="3" s="1"/>
  <c r="I52" i="3"/>
  <c r="H42" i="1"/>
  <c r="F48" i="1"/>
  <c r="I24" i="1"/>
  <c r="H48" i="1" l="1"/>
  <c r="I47" i="1"/>
  <c r="H19" i="1"/>
  <c r="I19" i="1" s="1"/>
  <c r="D48" i="1"/>
  <c r="I42" i="1"/>
  <c r="I48" i="1" l="1"/>
</calcChain>
</file>

<file path=xl/sharedStrings.xml><?xml version="1.0" encoding="utf-8"?>
<sst xmlns="http://schemas.openxmlformats.org/spreadsheetml/2006/main" count="563" uniqueCount="245">
  <si>
    <t>Spark New Zealand</t>
  </si>
  <si>
    <t>Group result - reported</t>
  </si>
  <si>
    <t>$m</t>
  </si>
  <si>
    <t>%</t>
  </si>
  <si>
    <t>Operating revenues and other gains</t>
  </si>
  <si>
    <t>Operating expenses</t>
  </si>
  <si>
    <t>EBITDAI</t>
  </si>
  <si>
    <t>Depreciation and amortisation expense</t>
  </si>
  <si>
    <t>Net investment income</t>
  </si>
  <si>
    <t>Finance income</t>
  </si>
  <si>
    <t>Finance expense</t>
  </si>
  <si>
    <t>Net earnings before income tax</t>
  </si>
  <si>
    <t>Tax expense</t>
  </si>
  <si>
    <t>Net earnings for the period</t>
  </si>
  <si>
    <t>Capital expenditure</t>
  </si>
  <si>
    <t>Underlying free cash flows</t>
  </si>
  <si>
    <t>Reported EBITDAI margin</t>
  </si>
  <si>
    <t>Reported effective tax rate</t>
  </si>
  <si>
    <t>Capital expenditure to operating revenues</t>
  </si>
  <si>
    <t>Reported basic and diluted earnings per share (cents)</t>
  </si>
  <si>
    <t>Group result - adjusted</t>
  </si>
  <si>
    <t>Spark presents adjusted EBITDAI and adjusted net earnings when the year includes significant items greater than $25 million. FY18 included $49 million of costs of change and adjusted EBITDAI and adjusted net earnings are as follows:</t>
  </si>
  <si>
    <t>Adjusted operating expenses</t>
  </si>
  <si>
    <t>Adjusted EBITDAI</t>
  </si>
  <si>
    <t>Adjusted net earnings before income tax</t>
  </si>
  <si>
    <t>Adjusted tax expense</t>
  </si>
  <si>
    <t>Adjusted net earnings for the period</t>
  </si>
  <si>
    <t>The tax effect on costs of change in H1 FY18 is $4m and in H2 FY18 is $10m. There were no adjusting items in FY17.</t>
  </si>
  <si>
    <t>Adjusted EBITDAI margin</t>
  </si>
  <si>
    <t>Adjusted effective tax rate</t>
  </si>
  <si>
    <t>Adjusted basic and diluted earnings per share (cents)</t>
  </si>
  <si>
    <t>Gross margin by product</t>
  </si>
  <si>
    <t>Mobile</t>
  </si>
  <si>
    <t>Voice</t>
  </si>
  <si>
    <t>Broadband</t>
  </si>
  <si>
    <t>Cloud, security and service management</t>
  </si>
  <si>
    <t>Procurement and partners</t>
  </si>
  <si>
    <t>Managed data and networks</t>
  </si>
  <si>
    <t>Other</t>
  </si>
  <si>
    <t>Total Spark Group</t>
  </si>
  <si>
    <t>Connections</t>
  </si>
  <si>
    <t>`</t>
  </si>
  <si>
    <t>000's</t>
  </si>
  <si>
    <t>Mobile connections</t>
  </si>
  <si>
    <r>
      <t xml:space="preserve">Voice connections by type </t>
    </r>
    <r>
      <rPr>
        <b/>
        <vertAlign val="superscript"/>
        <sz val="10"/>
        <color theme="1"/>
        <rFont val="Calibri"/>
        <family val="2"/>
        <scheme val="minor"/>
      </rPr>
      <t>1</t>
    </r>
  </si>
  <si>
    <t>POTS &amp; ISDN</t>
  </si>
  <si>
    <t>VoIP</t>
  </si>
  <si>
    <t>Voice over wireless</t>
  </si>
  <si>
    <t>Broadband connections</t>
  </si>
  <si>
    <t>Copper</t>
  </si>
  <si>
    <t>Fibre</t>
  </si>
  <si>
    <t>Wireless</t>
  </si>
  <si>
    <r>
      <rPr>
        <b/>
        <vertAlign val="superscript"/>
        <sz val="10"/>
        <color theme="1"/>
        <rFont val="Calibri"/>
        <family val="2"/>
        <scheme val="minor"/>
      </rPr>
      <t>1</t>
    </r>
    <r>
      <rPr>
        <sz val="10"/>
        <color theme="1"/>
        <rFont val="Calibri"/>
        <family val="2"/>
        <scheme val="minor"/>
      </rPr>
      <t xml:space="preserve"> Voice connections include all voice technology types, including POTS,  ISDN, VoIP and wireless voice.  Voice connections exclude connections where Spark also provide a bundled broadband service, but include all wholesale voice connections (including those where the underlying customer has a bundled broadband service).</t>
    </r>
  </si>
  <si>
    <t>Group FTE's</t>
  </si>
  <si>
    <t>#</t>
  </si>
  <si>
    <t>FTE permanent</t>
  </si>
  <si>
    <t xml:space="preserve">FTE contractors </t>
  </si>
  <si>
    <t>Total FTE</t>
  </si>
  <si>
    <t>Dividends</t>
  </si>
  <si>
    <t>$</t>
  </si>
  <si>
    <t>Ordinary dividends (cents per share)</t>
  </si>
  <si>
    <t>Special dividends (cents per share)</t>
  </si>
  <si>
    <t>Group operating revenues and other gains</t>
  </si>
  <si>
    <t>Operating revenues</t>
  </si>
  <si>
    <t>Service revenue</t>
  </si>
  <si>
    <t>Non-service revenue</t>
  </si>
  <si>
    <t xml:space="preserve">Voice </t>
  </si>
  <si>
    <t>Access</t>
  </si>
  <si>
    <t>Calling</t>
  </si>
  <si>
    <t>Videoconferencing</t>
  </si>
  <si>
    <t>Other voice revenue</t>
  </si>
  <si>
    <t>Other operating revenue</t>
  </si>
  <si>
    <t>Total operating revenues</t>
  </si>
  <si>
    <t>Other gains</t>
  </si>
  <si>
    <t>Total operating revenues and other gains</t>
  </si>
  <si>
    <t>Wireless broadband revenues and connections are included in broadband revenues and connections.</t>
  </si>
  <si>
    <t>Operating revenues and other gains by customer segment</t>
  </si>
  <si>
    <t>Consumer</t>
  </si>
  <si>
    <t>Business</t>
  </si>
  <si>
    <t>Wholesale and other</t>
  </si>
  <si>
    <t>Eliminations</t>
  </si>
  <si>
    <t>Dividend income</t>
  </si>
  <si>
    <t>Share of associates' and joint ventures' net losses</t>
  </si>
  <si>
    <t>Finance lease interest income</t>
  </si>
  <si>
    <t>Other interest income</t>
  </si>
  <si>
    <t>Revenue classification changes</t>
  </si>
  <si>
    <t>As part of the adoption of the Agile business model, the management of certain product lines have been reallocated from one part of the business to another.  The details of the key changes and the associated impact on revenue reporting are as follows:</t>
  </si>
  <si>
    <t>Product name</t>
  </si>
  <si>
    <t>Services provided</t>
  </si>
  <si>
    <t>Previous category</t>
  </si>
  <si>
    <t>New category</t>
  </si>
  <si>
    <t>Cellphone insurance</t>
  </si>
  <si>
    <t>Insurance coverage for accidental loss or damage to purchased Mobile devices</t>
  </si>
  <si>
    <t>Mobile service revenue</t>
  </si>
  <si>
    <t>VoIP revenue</t>
  </si>
  <si>
    <t>Provision of voice services over an internet based connection</t>
  </si>
  <si>
    <t>Voice calling revenue</t>
  </si>
  <si>
    <t>Voice access revenue</t>
  </si>
  <si>
    <t>Value added voice services</t>
  </si>
  <si>
    <t>Additional services over a voice line such as call diversion, caller identification and other smartphone services</t>
  </si>
  <si>
    <t>Managed internet</t>
  </si>
  <si>
    <t>Provision of internet services for a managed data network</t>
  </si>
  <si>
    <t>Broadband revenue</t>
  </si>
  <si>
    <t>Managed data revenue</t>
  </si>
  <si>
    <t>Additionally, the split of revenues between cloud, security and service management and procurement and partners has also been reviewed.  The majority of reallocation relates to the treatment of revenue from subsidiaries.</t>
  </si>
  <si>
    <t>Group operating expenses</t>
  </si>
  <si>
    <t>Product costs</t>
  </si>
  <si>
    <t>Other product costs</t>
  </si>
  <si>
    <t>Labour</t>
  </si>
  <si>
    <t>Other operating expenses</t>
  </si>
  <si>
    <t>Network support costs</t>
  </si>
  <si>
    <t>Computer costs</t>
  </si>
  <si>
    <t>Accommodation costs</t>
  </si>
  <si>
    <t>Advertising, promotions and communication</t>
  </si>
  <si>
    <t>Bad debts</t>
  </si>
  <si>
    <t>Impairment expense</t>
  </si>
  <si>
    <t>Costs of change</t>
  </si>
  <si>
    <t>Total operating expenses</t>
  </si>
  <si>
    <t>Depreciation - property, plant and equipment</t>
  </si>
  <si>
    <t>Depreciation - right-of-use assets</t>
  </si>
  <si>
    <t>Depreciation - leased customer equipment assets</t>
  </si>
  <si>
    <t>Amortisation of intangibles</t>
  </si>
  <si>
    <t>Finance expense on long-term debt</t>
  </si>
  <si>
    <t>Capitalised interest</t>
  </si>
  <si>
    <t>Lease interest expense</t>
  </si>
  <si>
    <t>Leased customer equipment interest expense</t>
  </si>
  <si>
    <t>Less: costs of change</t>
  </si>
  <si>
    <t>Analysis &amp; KPI's - Mobile</t>
  </si>
  <si>
    <t>Mobile revenue by type (Consumer and Business)</t>
  </si>
  <si>
    <r>
      <t xml:space="preserve">Mobile non-service revenue </t>
    </r>
    <r>
      <rPr>
        <b/>
        <vertAlign val="superscript"/>
        <sz val="10"/>
        <color theme="1"/>
        <rFont val="Calibri"/>
        <family val="2"/>
        <scheme val="minor"/>
      </rPr>
      <t>1</t>
    </r>
  </si>
  <si>
    <r>
      <t>Wholesale and other customer segment mobile revenue</t>
    </r>
    <r>
      <rPr>
        <vertAlign val="superscript"/>
        <sz val="10"/>
        <color theme="1"/>
        <rFont val="Calibri"/>
        <family val="2"/>
        <scheme val="minor"/>
      </rPr>
      <t>2</t>
    </r>
  </si>
  <si>
    <t>Total mobile revenue</t>
  </si>
  <si>
    <r>
      <t>Mobile product costs</t>
    </r>
    <r>
      <rPr>
        <vertAlign val="superscript"/>
        <sz val="10"/>
        <color theme="1"/>
        <rFont val="Calibri"/>
        <family val="2"/>
        <scheme val="minor"/>
      </rPr>
      <t>3</t>
    </r>
  </si>
  <si>
    <t>Mobile gross margin</t>
  </si>
  <si>
    <t>Mobile gross margin %</t>
  </si>
  <si>
    <t>Total mobile revenue by customer segment</t>
  </si>
  <si>
    <t>Average revenue per user (ARPU) - 6 month active</t>
  </si>
  <si>
    <t>Consumer and Business</t>
  </si>
  <si>
    <t>$ per month</t>
  </si>
  <si>
    <t>Total ARPU</t>
  </si>
  <si>
    <t>Pay-monthly ARPU</t>
  </si>
  <si>
    <t>Prepaid ARPU</t>
  </si>
  <si>
    <t>Number of mobile connections at period end - 6 month active - Consumer and Business</t>
  </si>
  <si>
    <t>Pay-monthly connections</t>
  </si>
  <si>
    <t>Prepaid connections</t>
  </si>
  <si>
    <t>Internal connections</t>
  </si>
  <si>
    <t>Total mobile connections</t>
  </si>
  <si>
    <r>
      <rPr>
        <b/>
        <vertAlign val="superscript"/>
        <sz val="10"/>
        <color theme="1"/>
        <rFont val="Calibri"/>
        <family val="2"/>
        <scheme val="minor"/>
      </rPr>
      <t>1</t>
    </r>
    <r>
      <rPr>
        <sz val="10"/>
        <color theme="1"/>
        <rFont val="Calibri"/>
        <family val="2"/>
        <scheme val="minor"/>
      </rPr>
      <t xml:space="preserve"> Mobile non-service revenue includes handset sales and mobile interconnect.</t>
    </r>
  </si>
  <si>
    <r>
      <rPr>
        <vertAlign val="superscript"/>
        <sz val="10"/>
        <color theme="1"/>
        <rFont val="Calibri"/>
        <family val="2"/>
        <scheme val="minor"/>
      </rPr>
      <t>2</t>
    </r>
    <r>
      <rPr>
        <sz val="10"/>
        <color theme="1"/>
        <rFont val="Calibri"/>
        <family val="2"/>
        <scheme val="minor"/>
      </rPr>
      <t xml:space="preserve"> Includes MVNO revenue.</t>
    </r>
  </si>
  <si>
    <r>
      <rPr>
        <vertAlign val="superscript"/>
        <sz val="10"/>
        <color theme="1"/>
        <rFont val="Calibri"/>
        <family val="2"/>
        <scheme val="minor"/>
      </rPr>
      <t>3</t>
    </r>
    <r>
      <rPr>
        <sz val="10"/>
        <color theme="1"/>
        <rFont val="Calibri"/>
        <family val="2"/>
        <scheme val="minor"/>
      </rPr>
      <t xml:space="preserve"> Includes handset, interconnect and cellphone tower access costs.</t>
    </r>
  </si>
  <si>
    <t>Analysis &amp; KPI's - Voice</t>
  </si>
  <si>
    <t>Voice revenue by type</t>
  </si>
  <si>
    <t>Total voice revenue</t>
  </si>
  <si>
    <r>
      <t>Voice product costs</t>
    </r>
    <r>
      <rPr>
        <vertAlign val="superscript"/>
        <sz val="10"/>
        <color theme="1"/>
        <rFont val="Calibri"/>
        <family val="2"/>
        <scheme val="minor"/>
      </rPr>
      <t>1</t>
    </r>
  </si>
  <si>
    <t>Voice gross margin</t>
  </si>
  <si>
    <t>Voice gross margin %</t>
  </si>
  <si>
    <t>Voice connections by type</t>
  </si>
  <si>
    <t>POTS and ISDN</t>
  </si>
  <si>
    <t>Total voice connections</t>
  </si>
  <si>
    <t>Voice connections by customer segment</t>
  </si>
  <si>
    <r>
      <rPr>
        <vertAlign val="superscript"/>
        <sz val="10"/>
        <color theme="1"/>
        <rFont val="Calibri"/>
        <family val="2"/>
        <scheme val="minor"/>
      </rPr>
      <t xml:space="preserve">1 </t>
    </r>
    <r>
      <rPr>
        <sz val="10"/>
        <color theme="1"/>
        <rFont val="Calibri"/>
        <family val="2"/>
        <scheme val="minor"/>
      </rPr>
      <t>Includes voice access (baseband), interconnect, international calling and videoconferencing platform costs.</t>
    </r>
  </si>
  <si>
    <t>Analysis &amp; KPI's - Broadband</t>
  </si>
  <si>
    <t>Total broadband revenue</t>
  </si>
  <si>
    <r>
      <t>Broadband product costs</t>
    </r>
    <r>
      <rPr>
        <vertAlign val="superscript"/>
        <sz val="10"/>
        <color theme="1"/>
        <rFont val="Calibri"/>
        <family val="2"/>
        <scheme val="minor"/>
      </rPr>
      <t>2</t>
    </r>
  </si>
  <si>
    <t>Broadband gross margin</t>
  </si>
  <si>
    <t>Broadband gross margin %</t>
  </si>
  <si>
    <t>Broadband connections by technology</t>
  </si>
  <si>
    <t>Total broadband connections</t>
  </si>
  <si>
    <t>Broadband connections by segment</t>
  </si>
  <si>
    <r>
      <rPr>
        <vertAlign val="superscript"/>
        <sz val="10"/>
        <color theme="1"/>
        <rFont val="Calibri"/>
        <family val="2"/>
        <scheme val="minor"/>
      </rPr>
      <t>2</t>
    </r>
    <r>
      <rPr>
        <sz val="10"/>
        <color theme="1"/>
        <rFont val="Calibri"/>
        <family val="2"/>
        <scheme val="minor"/>
      </rPr>
      <t xml:space="preserve"> Includes broadband access (UBA/UCLL/Fibre), modem and e-mail platform support costs.</t>
    </r>
  </si>
  <si>
    <t>Analysis &amp; KPI's - Cloud, Security and Service management</t>
  </si>
  <si>
    <t>Cloud, Security and Service managegement revenue</t>
  </si>
  <si>
    <t>Cloud, Security and Service management product costs</t>
  </si>
  <si>
    <t>Cloud, Security and Service management gross margin</t>
  </si>
  <si>
    <t>Cloud, Security and Service management gross margin %</t>
  </si>
  <si>
    <r>
      <t>Contribution margin (approximated)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</si>
  <si>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Contribution margin is defined as reported gross margin less labour and other costs that are directly attributable to the implementation and ongoing support of specific contract services.</t>
    </r>
  </si>
  <si>
    <t>Analysis &amp; KPI's - Procurement and Partners</t>
  </si>
  <si>
    <t>Procurement and partners revenue</t>
  </si>
  <si>
    <t>Procurement and partners product costs</t>
  </si>
  <si>
    <t>Procurement and partners gross margin</t>
  </si>
  <si>
    <t>Analysis &amp; KPI's - Managed data and networks</t>
  </si>
  <si>
    <t>Managed data and networks revenue</t>
  </si>
  <si>
    <r>
      <t>Managed data and networks product costs</t>
    </r>
    <r>
      <rPr>
        <vertAlign val="superscript"/>
        <sz val="10"/>
        <color theme="1"/>
        <rFont val="Calibri"/>
        <family val="2"/>
        <scheme val="minor"/>
      </rPr>
      <t>2</t>
    </r>
  </si>
  <si>
    <t>Managed data and networks gross margin</t>
  </si>
  <si>
    <r>
      <rPr>
        <vertAlign val="superscript"/>
        <sz val="10"/>
        <color theme="1"/>
        <rFont val="Calibri"/>
        <family val="2"/>
        <scheme val="minor"/>
      </rPr>
      <t>2</t>
    </r>
    <r>
      <rPr>
        <sz val="10"/>
        <color theme="1"/>
        <rFont val="Calibri"/>
        <family val="2"/>
        <scheme val="minor"/>
      </rPr>
      <t xml:space="preserve"> Includes wide area network access, international data and network backhaul costs.</t>
    </r>
  </si>
  <si>
    <t>Statement of cash flows</t>
  </si>
  <si>
    <t>H1 FY17</t>
  </si>
  <si>
    <t>H2 FY17</t>
  </si>
  <si>
    <t>H1 FY18</t>
  </si>
  <si>
    <t>H2 FY18</t>
  </si>
  <si>
    <t>H1 FY19</t>
  </si>
  <si>
    <t>Cash flows from operating activities</t>
  </si>
  <si>
    <t>Cash received from customers</t>
  </si>
  <si>
    <t>Interest receipts</t>
  </si>
  <si>
    <t>Dividend receipts</t>
  </si>
  <si>
    <t>Payments to suppliers and employees</t>
  </si>
  <si>
    <t>Payments for income tax</t>
  </si>
  <si>
    <t>Payments for interest on debt</t>
  </si>
  <si>
    <t>Payments for interest on leases</t>
  </si>
  <si>
    <t>Payments for interest on leased customer equipment assets</t>
  </si>
  <si>
    <t>Net cash flows from operating activities</t>
  </si>
  <si>
    <t>Cash flows from investing activities</t>
  </si>
  <si>
    <t>Proceeds from sale of property, plant and equipment</t>
  </si>
  <si>
    <t>Proceeds from long-term investments</t>
  </si>
  <si>
    <t>Proceeds from sale of business</t>
  </si>
  <si>
    <t>Payments for purchase of businesses</t>
  </si>
  <si>
    <t>Payments for, and advances to, long-term investments</t>
  </si>
  <si>
    <t>Payments for purchase of property, plant and equipment and intangibles</t>
  </si>
  <si>
    <t>Payments for capitalised interest</t>
  </si>
  <si>
    <t>Net cash flows from investing activities</t>
  </si>
  <si>
    <t>Cash flows from financing activities</t>
  </si>
  <si>
    <t>Net proceeds from debt</t>
  </si>
  <si>
    <t>Payments for dividends</t>
  </si>
  <si>
    <t>Payments for leases</t>
  </si>
  <si>
    <t>Payments for leased customer equipment assets</t>
  </si>
  <si>
    <t>Receipts from finance leases</t>
  </si>
  <si>
    <t>Net cash flows from financing activities</t>
  </si>
  <si>
    <t>Net cash flow</t>
  </si>
  <si>
    <t xml:space="preserve">Opening cash position </t>
  </si>
  <si>
    <t xml:space="preserve">Closing cash position </t>
  </si>
  <si>
    <t>Analysis &amp; KPIs - Underlying free cash flows</t>
  </si>
  <si>
    <t>Spark's free cash flow measure, defined as cash from operations minus net payments for leases, capital expenditure (excl. spectrum), dividend receipts and movements in working capital, is reconciled below:</t>
  </si>
  <si>
    <t>Less: Payments for purchase of property, plant and equipment and intangibles</t>
  </si>
  <si>
    <t>Less: Payments for capitalised interest</t>
  </si>
  <si>
    <t>Less: Payments for leases</t>
  </si>
  <si>
    <t>Less: Payments for leased customer equipment assets</t>
  </si>
  <si>
    <t>Plus: Receipts from finance leases</t>
  </si>
  <si>
    <t>Less: Dividend receipts</t>
  </si>
  <si>
    <t>Movements in working capital</t>
  </si>
  <si>
    <t>Underlying free cash flow</t>
  </si>
  <si>
    <t>Group capital expenditure</t>
  </si>
  <si>
    <t>Cloud</t>
  </si>
  <si>
    <t>Converged Communications Network (CCN)</t>
  </si>
  <si>
    <t xml:space="preserve">International cable construction and capacity purchases </t>
  </si>
  <si>
    <t>IT systems</t>
  </si>
  <si>
    <t>Mobile network</t>
  </si>
  <si>
    <t>Plant, network and core sustain and resiliency</t>
  </si>
  <si>
    <t>Total capital expenditure</t>
  </si>
  <si>
    <t>Capital expenditure is presented on an accruals basis, and includes purchase of property, plant and equipment and intangible assets, capacity purchases (including Southern Cross) but excludes leased customer equipment assets.</t>
  </si>
  <si>
    <t>Analysis &amp; KPI's - Capital expenditure depreciation and amortisation</t>
  </si>
  <si>
    <r>
      <t xml:space="preserve">On adoption of NZ IFRS 16 </t>
    </r>
    <r>
      <rPr>
        <i/>
        <sz val="10"/>
        <color theme="1"/>
        <rFont val="Calibri"/>
        <family val="2"/>
        <scheme val="minor"/>
      </rPr>
      <t>Leases</t>
    </r>
    <r>
      <rPr>
        <sz val="10"/>
        <color theme="1"/>
        <rFont val="Calibri"/>
        <family val="2"/>
        <scheme val="minor"/>
      </rPr>
      <t>, assets associated with capacity arrangements which were previously recognised within intangible assets have been reclassified to right-of-use assets. Payments for capacity purchases remain within Spark’s definition of capital expenditure. Total depreciation on property plant and equipment, depreciation on capacity right-of-use assets and amortisation of intangibles is reconciled below:</t>
    </r>
  </si>
  <si>
    <r>
      <t>Depreciation - right-of-use assets</t>
    </r>
    <r>
      <rPr>
        <b/>
        <vertAlign val="superscript"/>
        <sz val="10"/>
        <color theme="1"/>
        <rFont val="Calibri"/>
        <family val="2"/>
        <scheme val="minor"/>
      </rPr>
      <t>1</t>
    </r>
  </si>
  <si>
    <t>Total capital expenditure depreciation and amortisation</t>
  </si>
  <si>
    <r>
      <rPr>
        <b/>
        <vertAlign val="superscript"/>
        <sz val="10"/>
        <color theme="1"/>
        <rFont val="Calibri"/>
        <family val="2"/>
        <scheme val="minor"/>
      </rPr>
      <t>1</t>
    </r>
    <r>
      <rPr>
        <sz val="10"/>
        <color theme="1"/>
        <rFont val="Calibri"/>
        <family val="2"/>
        <scheme val="minor"/>
      </rPr>
      <t xml:space="preserve"> Includes depreciation on capacity right-of-use assets only as these are included within Spark’s definition of capital expenditure.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</si>
</sst>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_);\(#,##0.0%\);\-\%_)"/>
    <numFmt numFmtId="166" formatCode="0.0%"/>
    <numFmt numFmtId="167" formatCode="0.0"/>
    <numFmt numFmtId="168" formatCode="#,##0.0_);\(#,##0.0\);\-_)"/>
    <numFmt numFmtId="169" formatCode="_(* #,##0.00_);_(* \(#,##0.00\);_(* &quot;-&quot;??_);_(@_)"/>
    <numFmt numFmtId="170" formatCode="#,##0_);\(#,##0\);\-"/>
    <numFmt numFmtId="171" formatCode="#,##0.00_);\(#,##0.00\);\-_)"/>
    <numFmt numFmtId="172" formatCode="#,##0_);\(#,##0\);\-_)"/>
    <numFmt numFmtId="173" formatCode="_(* #,##0_);_(* \(#,##0\);_(* \-_);_(@_)"/>
  </numFmts>
  <fonts count="22" x14ac:knownFonts="1">
    <font>
      <sz val="10"/>
      <color theme="1"/>
      <name val="Calibri"/>
      <family val="2"/>
    </font>
    <font>
      <sz val="11"/>
      <color theme="1"/>
      <name val="Calibri"/>
      <family val="2"/>
      <scheme val="minor"/>
    </font>
    <font>
      <sz val="11"/>
      <color theme="1"/>
      <name val="Calibri"/>
      <family val="2"/>
      <scheme val="minor"/>
    </font>
    <font>
      <sz val="8"/>
      <name val="Verdana"/>
      <family val="2"/>
    </font>
    <font>
      <b/>
      <sz val="22"/>
      <color indexed="9"/>
      <name val="Calibri"/>
      <family val="2"/>
      <scheme val="minor"/>
    </font>
    <font>
      <b/>
      <sz val="10"/>
      <color indexed="9"/>
      <name val="Calibri"/>
      <family val="2"/>
      <scheme val="minor"/>
    </font>
    <font>
      <sz val="10"/>
      <color theme="1"/>
      <name val="Calibri"/>
      <family val="2"/>
      <scheme val="minor"/>
    </font>
    <font>
      <b/>
      <sz val="14"/>
      <name val="Calibri"/>
      <family val="2"/>
      <scheme val="minor"/>
    </font>
    <font>
      <b/>
      <sz val="16"/>
      <name val="Calibri"/>
      <family val="2"/>
      <scheme val="minor"/>
    </font>
    <font>
      <b/>
      <sz val="10"/>
      <color theme="1"/>
      <name val="Calibri"/>
      <family val="2"/>
      <scheme val="minor"/>
    </font>
    <font>
      <sz val="10"/>
      <color theme="1"/>
      <name val="Calibri"/>
      <family val="2"/>
    </font>
    <font>
      <b/>
      <vertAlign val="superscript"/>
      <sz val="10"/>
      <color theme="1"/>
      <name val="Calibri"/>
      <family val="2"/>
      <scheme val="minor"/>
    </font>
    <font>
      <b/>
      <sz val="10"/>
      <name val="Calibri"/>
      <family val="2"/>
      <scheme val="minor"/>
    </font>
    <font>
      <sz val="10"/>
      <name val="Arial"/>
      <family val="2"/>
    </font>
    <font>
      <sz val="10"/>
      <name val="Calibri"/>
      <family val="2"/>
      <scheme val="minor"/>
    </font>
    <font>
      <vertAlign val="superscript"/>
      <sz val="10"/>
      <color theme="1"/>
      <name val="Calibri"/>
      <family val="2"/>
      <scheme val="minor"/>
    </font>
    <font>
      <b/>
      <sz val="10"/>
      <color rgb="FF000000"/>
      <name val="Calibri"/>
      <family val="2"/>
      <scheme val="minor"/>
    </font>
    <font>
      <sz val="10"/>
      <color rgb="FF000000"/>
      <name val="Calibri"/>
      <family val="2"/>
      <scheme val="minor"/>
    </font>
    <font>
      <sz val="10"/>
      <color rgb="FF000000"/>
      <name val="Calibri"/>
      <family val="2"/>
    </font>
    <font>
      <b/>
      <sz val="10"/>
      <color rgb="FF000000"/>
      <name val="Calibri"/>
      <family val="2"/>
    </font>
    <font>
      <b/>
      <sz val="10"/>
      <color theme="1"/>
      <name val="Calibri"/>
      <family val="2"/>
    </font>
    <font>
      <i/>
      <sz val="10"/>
      <color theme="1"/>
      <name val="Calibri"/>
      <family val="2"/>
      <scheme val="minor"/>
    </font>
  </fonts>
  <fills count="4">
    <fill>
      <patternFill patternType="none"/>
    </fill>
    <fill>
      <patternFill patternType="gray125"/>
    </fill>
    <fill>
      <patternFill patternType="solid">
        <fgColor rgb="FF53565A"/>
        <bgColor indexed="64"/>
      </patternFill>
    </fill>
    <fill>
      <patternFill patternType="solid">
        <fgColor theme="0" tint="-4.9989318521683403E-2"/>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3743705557422"/>
      </bottom>
      <diagonal/>
    </border>
    <border>
      <left/>
      <right/>
      <top style="thin">
        <color auto="1"/>
      </top>
      <bottom style="medium">
        <color auto="1"/>
      </bottom>
      <diagonal/>
    </border>
  </borders>
  <cellStyleXfs count="9">
    <xf numFmtId="0" fontId="0" fillId="0" borderId="0"/>
    <xf numFmtId="9" fontId="10" fillId="0" borderId="0" applyFont="0" applyFill="0" applyBorder="0" applyAlignment="0" applyProtection="0"/>
    <xf numFmtId="0" fontId="3" fillId="0" borderId="0"/>
    <xf numFmtId="0" fontId="1" fillId="0" borderId="0"/>
    <xf numFmtId="0" fontId="3" fillId="0" borderId="0"/>
    <xf numFmtId="0" fontId="13" fillId="0" borderId="0" applyFont="0" applyFill="0" applyBorder="0" applyAlignment="0" applyProtection="0"/>
    <xf numFmtId="169" fontId="2" fillId="0" borderId="0" applyFont="0" applyFill="0" applyBorder="0" applyAlignment="0" applyProtection="0"/>
    <xf numFmtId="0" fontId="1" fillId="0" borderId="0"/>
    <xf numFmtId="0" fontId="1" fillId="0" borderId="0"/>
  </cellStyleXfs>
  <cellXfs count="155">
    <xf numFmtId="0" fontId="0" fillId="0" borderId="0" xfId="0"/>
    <xf numFmtId="0" fontId="4" fillId="2" borderId="0" xfId="2" applyFont="1" applyFill="1"/>
    <xf numFmtId="0" fontId="5" fillId="2" borderId="0" xfId="2" applyFont="1" applyFill="1"/>
    <xf numFmtId="0" fontId="6" fillId="0" borderId="0" xfId="3" applyFont="1"/>
    <xf numFmtId="0" fontId="7" fillId="3" borderId="1" xfId="4" applyFont="1" applyFill="1" applyBorder="1"/>
    <xf numFmtId="0" fontId="8" fillId="3" borderId="1" xfId="4" applyFont="1" applyFill="1" applyBorder="1"/>
    <xf numFmtId="0" fontId="9" fillId="0" borderId="0" xfId="3" applyFont="1" applyBorder="1" applyAlignment="1">
      <alignment horizontal="right"/>
    </xf>
    <xf numFmtId="0" fontId="9" fillId="0" borderId="2" xfId="3" applyFont="1" applyBorder="1" applyAlignment="1">
      <alignment horizontal="right"/>
    </xf>
    <xf numFmtId="0" fontId="9" fillId="0" borderId="0" xfId="3" applyFont="1" applyAlignment="1">
      <alignment horizontal="right" wrapText="1"/>
    </xf>
    <xf numFmtId="164" fontId="6" fillId="0" borderId="0" xfId="3" applyNumberFormat="1" applyFont="1"/>
    <xf numFmtId="164" fontId="6" fillId="0" borderId="3" xfId="3" applyNumberFormat="1" applyFont="1" applyBorder="1"/>
    <xf numFmtId="165" fontId="6" fillId="0" borderId="3" xfId="1" applyNumberFormat="1" applyFont="1" applyBorder="1" applyAlignment="1">
      <alignment horizontal="right"/>
    </xf>
    <xf numFmtId="166" fontId="6" fillId="0" borderId="0" xfId="1" applyNumberFormat="1" applyFont="1"/>
    <xf numFmtId="165" fontId="6" fillId="0" borderId="0" xfId="1" applyNumberFormat="1" applyFont="1" applyAlignment="1">
      <alignment horizontal="right"/>
    </xf>
    <xf numFmtId="0" fontId="9" fillId="0" borderId="0" xfId="3" applyFont="1"/>
    <xf numFmtId="164" fontId="9" fillId="0" borderId="1" xfId="3" applyNumberFormat="1" applyFont="1" applyBorder="1"/>
    <xf numFmtId="165" fontId="9" fillId="0" borderId="1" xfId="1" applyNumberFormat="1" applyFont="1" applyBorder="1" applyAlignment="1">
      <alignment horizontal="right"/>
    </xf>
    <xf numFmtId="165" fontId="6" fillId="0" borderId="0" xfId="3" applyNumberFormat="1" applyFont="1"/>
    <xf numFmtId="165" fontId="6" fillId="0" borderId="0" xfId="1" applyNumberFormat="1" applyFont="1"/>
    <xf numFmtId="0" fontId="6" fillId="0" borderId="0" xfId="3" applyFont="1" applyFill="1" applyAlignment="1">
      <alignment wrapText="1"/>
    </xf>
    <xf numFmtId="164" fontId="6" fillId="0" borderId="0" xfId="3" applyNumberFormat="1" applyFont="1" applyFill="1"/>
    <xf numFmtId="167" fontId="6" fillId="0" borderId="0" xfId="3" applyNumberFormat="1" applyFont="1" applyFill="1"/>
    <xf numFmtId="168" fontId="6" fillId="0" borderId="0" xfId="3" applyNumberFormat="1" applyFont="1" applyFill="1"/>
    <xf numFmtId="2" fontId="6" fillId="0" borderId="0" xfId="3" applyNumberFormat="1" applyFont="1" applyFill="1"/>
    <xf numFmtId="0" fontId="6" fillId="0" borderId="0" xfId="3" applyFont="1" applyAlignment="1">
      <alignment vertical="top" wrapText="1"/>
    </xf>
    <xf numFmtId="165" fontId="6" fillId="0" borderId="0" xfId="3" applyNumberFormat="1" applyFont="1" applyAlignment="1">
      <alignment vertical="top" wrapText="1"/>
    </xf>
    <xf numFmtId="0" fontId="6" fillId="0" borderId="0" xfId="3" applyFont="1" applyAlignment="1">
      <alignment horizontal="left" vertical="top" wrapText="1"/>
    </xf>
    <xf numFmtId="0" fontId="9" fillId="0" borderId="0" xfId="3" applyFont="1" applyAlignment="1">
      <alignment horizontal="left" vertical="top" wrapText="1"/>
    </xf>
    <xf numFmtId="164" fontId="6" fillId="0" borderId="0" xfId="3" applyNumberFormat="1" applyFont="1" applyAlignment="1">
      <alignment horizontal="right" vertical="top" wrapText="1"/>
    </xf>
    <xf numFmtId="165" fontId="6" fillId="0" borderId="0" xfId="1" applyNumberFormat="1" applyFont="1" applyBorder="1" applyAlignment="1">
      <alignment horizontal="right"/>
    </xf>
    <xf numFmtId="164" fontId="9" fillId="0" borderId="3" xfId="3" applyNumberFormat="1" applyFont="1" applyBorder="1" applyAlignment="1">
      <alignment horizontal="right" vertical="top" wrapText="1"/>
    </xf>
    <xf numFmtId="164" fontId="9" fillId="0" borderId="3" xfId="3" applyNumberFormat="1" applyFont="1" applyBorder="1"/>
    <xf numFmtId="165" fontId="9" fillId="0" borderId="3" xfId="1" applyNumberFormat="1" applyFont="1" applyBorder="1" applyAlignment="1">
      <alignment horizontal="right"/>
    </xf>
    <xf numFmtId="0" fontId="6" fillId="0" borderId="2" xfId="3" applyFont="1" applyBorder="1" applyAlignment="1">
      <alignment vertical="top"/>
    </xf>
    <xf numFmtId="0" fontId="6" fillId="0" borderId="0" xfId="3" applyFont="1" applyAlignment="1">
      <alignment horizontal="left" indent="1"/>
    </xf>
    <xf numFmtId="0" fontId="6" fillId="0" borderId="0" xfId="3" applyFont="1" applyFill="1" applyAlignment="1">
      <alignment horizontal="left" indent="1"/>
    </xf>
    <xf numFmtId="164" fontId="6" fillId="0" borderId="3" xfId="3" applyNumberFormat="1" applyFont="1" applyFill="1" applyBorder="1"/>
    <xf numFmtId="0" fontId="9" fillId="0" borderId="2" xfId="3" applyFont="1" applyBorder="1" applyAlignment="1">
      <alignment horizontal="right" wrapText="1"/>
    </xf>
    <xf numFmtId="164" fontId="6" fillId="0" borderId="0" xfId="3" applyNumberFormat="1" applyFont="1" applyBorder="1"/>
    <xf numFmtId="2" fontId="6" fillId="0" borderId="0" xfId="3" applyNumberFormat="1" applyFont="1"/>
    <xf numFmtId="2" fontId="6" fillId="0" borderId="2" xfId="3" applyNumberFormat="1" applyFont="1" applyBorder="1"/>
    <xf numFmtId="2" fontId="6" fillId="0" borderId="2" xfId="3" applyNumberFormat="1" applyFont="1" applyFill="1" applyBorder="1"/>
    <xf numFmtId="0" fontId="9" fillId="0" borderId="0" xfId="3" applyFont="1" applyAlignment="1">
      <alignment horizontal="right"/>
    </xf>
    <xf numFmtId="166" fontId="6" fillId="0" borderId="3" xfId="1" applyNumberFormat="1" applyFont="1" applyBorder="1" applyAlignment="1">
      <alignment horizontal="right"/>
    </xf>
    <xf numFmtId="0" fontId="6" fillId="0" borderId="0" xfId="3" applyFont="1" applyAlignment="1">
      <alignment horizontal="left" indent="2"/>
    </xf>
    <xf numFmtId="164" fontId="6" fillId="0" borderId="2" xfId="3" applyNumberFormat="1" applyFont="1" applyBorder="1"/>
    <xf numFmtId="0" fontId="12" fillId="0" borderId="2" xfId="3" applyFont="1" applyFill="1" applyBorder="1" applyAlignment="1">
      <alignment horizontal="left" vertical="top"/>
    </xf>
    <xf numFmtId="0" fontId="12" fillId="0" borderId="0" xfId="3" applyFont="1" applyFill="1" applyBorder="1" applyAlignment="1">
      <alignment horizontal="left" vertical="top"/>
    </xf>
    <xf numFmtId="0" fontId="14" fillId="0" borderId="2" xfId="5" applyFont="1" applyFill="1" applyBorder="1" applyAlignment="1">
      <alignment horizontal="right"/>
    </xf>
    <xf numFmtId="0" fontId="6" fillId="0" borderId="2" xfId="3" applyFont="1" applyBorder="1"/>
    <xf numFmtId="0" fontId="6" fillId="0" borderId="4" xfId="3" applyFont="1" applyBorder="1" applyAlignment="1">
      <alignment vertical="top" wrapText="1"/>
    </xf>
    <xf numFmtId="0" fontId="6" fillId="0" borderId="4" xfId="3" applyFont="1" applyBorder="1" applyAlignment="1">
      <alignment vertical="top"/>
    </xf>
    <xf numFmtId="0" fontId="6" fillId="0" borderId="4" xfId="3" applyFont="1" applyBorder="1" applyAlignment="1">
      <alignment horizontal="left" vertical="top"/>
    </xf>
    <xf numFmtId="0" fontId="6" fillId="0" borderId="4" xfId="3" applyFont="1" applyBorder="1" applyAlignment="1"/>
    <xf numFmtId="0" fontId="6" fillId="0" borderId="5" xfId="3" applyFont="1" applyBorder="1" applyAlignment="1">
      <alignment vertical="top" wrapText="1"/>
    </xf>
    <xf numFmtId="0" fontId="6" fillId="0" borderId="5" xfId="3" applyFont="1" applyBorder="1" applyAlignment="1">
      <alignment vertical="top"/>
    </xf>
    <xf numFmtId="0" fontId="6" fillId="0" borderId="5" xfId="3" applyFont="1" applyBorder="1" applyAlignment="1">
      <alignment horizontal="left" vertical="top"/>
    </xf>
    <xf numFmtId="0" fontId="6" fillId="0" borderId="5" xfId="3" applyFont="1" applyBorder="1" applyAlignment="1">
      <alignment horizontal="left" vertical="top" wrapText="1"/>
    </xf>
    <xf numFmtId="0" fontId="14" fillId="0" borderId="0" xfId="3" applyFont="1" applyFill="1"/>
    <xf numFmtId="169" fontId="12" fillId="0" borderId="0" xfId="6" applyFont="1" applyFill="1" applyBorder="1" applyAlignment="1">
      <alignment horizontal="right"/>
    </xf>
    <xf numFmtId="169" fontId="12" fillId="0" borderId="0" xfId="6" quotePrefix="1" applyFont="1" applyFill="1" applyBorder="1" applyAlignment="1">
      <alignment horizontal="right"/>
    </xf>
    <xf numFmtId="0" fontId="14" fillId="0" borderId="0" xfId="6" applyNumberFormat="1" applyFont="1" applyFill="1" applyBorder="1"/>
    <xf numFmtId="0" fontId="12" fillId="0" borderId="0" xfId="3" applyFont="1" applyFill="1"/>
    <xf numFmtId="0" fontId="6" fillId="0" borderId="0" xfId="3" applyFont="1" applyBorder="1"/>
    <xf numFmtId="0" fontId="14" fillId="0" borderId="0" xfId="3" applyFont="1" applyFill="1" applyAlignment="1">
      <alignment horizontal="left" indent="1"/>
    </xf>
    <xf numFmtId="164" fontId="9" fillId="0" borderId="1" xfId="3" applyNumberFormat="1" applyFont="1" applyFill="1" applyBorder="1"/>
    <xf numFmtId="164" fontId="6" fillId="0" borderId="2" xfId="3" applyNumberFormat="1" applyFont="1" applyFill="1" applyBorder="1"/>
    <xf numFmtId="166" fontId="6" fillId="0" borderId="0" xfId="1" applyNumberFormat="1" applyFont="1" applyBorder="1"/>
    <xf numFmtId="165" fontId="6" fillId="0" borderId="0" xfId="1" applyNumberFormat="1" applyFont="1" applyBorder="1"/>
    <xf numFmtId="170" fontId="6" fillId="0" borderId="0" xfId="3" applyNumberFormat="1" applyFont="1"/>
    <xf numFmtId="165" fontId="6" fillId="0" borderId="2" xfId="1" applyNumberFormat="1" applyFont="1" applyBorder="1" applyAlignment="1">
      <alignment horizontal="right"/>
    </xf>
    <xf numFmtId="170" fontId="9" fillId="0" borderId="3" xfId="3" applyNumberFormat="1" applyFont="1" applyBorder="1"/>
    <xf numFmtId="164" fontId="9" fillId="0" borderId="0" xfId="3" applyNumberFormat="1" applyFont="1" applyBorder="1"/>
    <xf numFmtId="166" fontId="6" fillId="0" borderId="0" xfId="1" applyNumberFormat="1" applyFont="1" applyBorder="1" applyAlignment="1">
      <alignment horizontal="right"/>
    </xf>
    <xf numFmtId="0" fontId="9" fillId="0" borderId="0" xfId="3" applyFont="1" applyAlignment="1">
      <alignment wrapText="1"/>
    </xf>
    <xf numFmtId="0" fontId="9" fillId="0" borderId="0" xfId="3" applyFont="1" applyAlignment="1">
      <alignment vertical="top"/>
    </xf>
    <xf numFmtId="171" fontId="6" fillId="0" borderId="0" xfId="3" applyNumberFormat="1" applyFont="1"/>
    <xf numFmtId="172" fontId="6" fillId="0" borderId="0" xfId="3" applyNumberFormat="1" applyFont="1"/>
    <xf numFmtId="172" fontId="6" fillId="0" borderId="3" xfId="3" applyNumberFormat="1" applyFont="1" applyBorder="1"/>
    <xf numFmtId="0" fontId="6" fillId="0" borderId="0" xfId="3" applyFont="1" applyAlignment="1">
      <alignment horizontal="left"/>
    </xf>
    <xf numFmtId="0" fontId="9" fillId="0" borderId="0" xfId="3" applyFont="1" applyAlignment="1">
      <alignment horizontal="left"/>
    </xf>
    <xf numFmtId="164" fontId="9" fillId="0" borderId="3" xfId="3" applyNumberFormat="1" applyFont="1" applyFill="1" applyBorder="1"/>
    <xf numFmtId="164" fontId="6" fillId="0" borderId="0" xfId="3" applyNumberFormat="1" applyFont="1" applyFill="1" applyBorder="1"/>
    <xf numFmtId="166" fontId="6" fillId="0" borderId="0" xfId="1" applyNumberFormat="1" applyFont="1" applyFill="1" applyBorder="1"/>
    <xf numFmtId="0" fontId="6" fillId="0" borderId="0" xfId="7" applyFont="1"/>
    <xf numFmtId="0" fontId="9" fillId="0" borderId="0" xfId="7" applyFont="1" applyBorder="1" applyAlignment="1">
      <alignment horizontal="right"/>
    </xf>
    <xf numFmtId="0" fontId="9" fillId="0" borderId="2" xfId="7" applyFont="1" applyBorder="1" applyAlignment="1">
      <alignment horizontal="right"/>
    </xf>
    <xf numFmtId="0" fontId="9" fillId="0" borderId="0" xfId="7" applyFont="1" applyAlignment="1">
      <alignment horizontal="right" wrapText="1"/>
    </xf>
    <xf numFmtId="0" fontId="16" fillId="0" borderId="0" xfId="0" applyFont="1" applyFill="1" applyBorder="1" applyAlignment="1">
      <alignment horizontal="left" vertical="center" wrapText="1"/>
    </xf>
    <xf numFmtId="164" fontId="6" fillId="0" borderId="0" xfId="7" applyNumberFormat="1" applyFont="1"/>
    <xf numFmtId="164" fontId="6" fillId="0" borderId="3" xfId="7" applyNumberFormat="1" applyFont="1" applyBorder="1"/>
    <xf numFmtId="0" fontId="17" fillId="0" borderId="0" xfId="0" applyFont="1" applyFill="1" applyBorder="1" applyAlignment="1">
      <alignment horizontal="left" vertical="center" wrapText="1"/>
    </xf>
    <xf numFmtId="173" fontId="14" fillId="0" borderId="0" xfId="0" applyNumberFormat="1" applyFont="1" applyFill="1" applyBorder="1" applyAlignment="1">
      <alignment horizontal="right" vertical="center" wrapText="1"/>
    </xf>
    <xf numFmtId="0" fontId="6" fillId="0" borderId="0" xfId="7" applyFont="1" applyAlignment="1">
      <alignment vertical="center"/>
    </xf>
    <xf numFmtId="164" fontId="6" fillId="0" borderId="0" xfId="7" applyNumberFormat="1" applyFont="1" applyAlignment="1">
      <alignment vertical="center"/>
    </xf>
    <xf numFmtId="165" fontId="6" fillId="0" borderId="0" xfId="1" applyNumberFormat="1" applyFont="1" applyAlignment="1">
      <alignment horizontal="right" vertical="center"/>
    </xf>
    <xf numFmtId="0" fontId="16" fillId="0" borderId="1" xfId="0" applyFont="1" applyFill="1" applyBorder="1" applyAlignment="1">
      <alignment horizontal="left" vertical="center" wrapText="1"/>
    </xf>
    <xf numFmtId="173" fontId="12" fillId="0" borderId="1" xfId="0" applyNumberFormat="1" applyFont="1" applyFill="1" applyBorder="1" applyAlignment="1">
      <alignment horizontal="right" vertical="center" wrapText="1"/>
    </xf>
    <xf numFmtId="164" fontId="9" fillId="0" borderId="1" xfId="7" applyNumberFormat="1" applyFont="1" applyBorder="1"/>
    <xf numFmtId="0" fontId="14" fillId="0" borderId="0" xfId="0" applyFont="1" applyFill="1" applyBorder="1" applyAlignment="1">
      <alignment horizontal="left" vertical="center" wrapText="1"/>
    </xf>
    <xf numFmtId="173" fontId="12" fillId="0" borderId="0" xfId="0" applyNumberFormat="1" applyFont="1" applyFill="1" applyBorder="1" applyAlignment="1">
      <alignment horizontal="right" vertical="center" wrapText="1"/>
    </xf>
    <xf numFmtId="0" fontId="17" fillId="0" borderId="6" xfId="0" applyFont="1" applyFill="1" applyBorder="1" applyAlignment="1">
      <alignment horizontal="left" vertical="center" wrapText="1"/>
    </xf>
    <xf numFmtId="173" fontId="14" fillId="0" borderId="6" xfId="0" applyNumberFormat="1" applyFont="1" applyFill="1" applyBorder="1" applyAlignment="1">
      <alignment horizontal="right" vertical="center" wrapText="1"/>
    </xf>
    <xf numFmtId="0" fontId="16" fillId="0" borderId="3" xfId="0" applyFont="1" applyFill="1" applyBorder="1" applyAlignment="1">
      <alignment horizontal="left" vertical="center" wrapText="1"/>
    </xf>
    <xf numFmtId="173" fontId="12" fillId="0" borderId="3" xfId="0" applyNumberFormat="1" applyFont="1" applyFill="1" applyBorder="1" applyAlignment="1">
      <alignment horizontal="right" vertical="center" wrapText="1"/>
    </xf>
    <xf numFmtId="0" fontId="16" fillId="0" borderId="7" xfId="0" applyFont="1" applyFill="1" applyBorder="1" applyAlignment="1">
      <alignment horizontal="left" vertical="center" wrapText="1"/>
    </xf>
    <xf numFmtId="173" fontId="12" fillId="0" borderId="7" xfId="0" applyNumberFormat="1" applyFont="1" applyFill="1" applyBorder="1" applyAlignment="1">
      <alignment horizontal="right" vertical="center" wrapText="1"/>
    </xf>
    <xf numFmtId="164" fontId="6" fillId="0" borderId="7" xfId="7" applyNumberFormat="1" applyFont="1" applyBorder="1"/>
    <xf numFmtId="165" fontId="6" fillId="0" borderId="7" xfId="1" applyNumberFormat="1" applyFont="1" applyBorder="1" applyAlignment="1">
      <alignment horizontal="right"/>
    </xf>
    <xf numFmtId="0" fontId="9" fillId="0" borderId="2" xfId="7" applyFont="1" applyBorder="1" applyAlignment="1">
      <alignment horizontal="right" wrapText="1"/>
    </xf>
    <xf numFmtId="0" fontId="18" fillId="0" borderId="0" xfId="0" applyFont="1" applyAlignment="1">
      <alignment vertical="center"/>
    </xf>
    <xf numFmtId="173" fontId="6" fillId="0" borderId="0" xfId="7" applyNumberFormat="1" applyFont="1"/>
    <xf numFmtId="0" fontId="18" fillId="0" borderId="0" xfId="0" applyFont="1" applyAlignment="1">
      <alignment vertical="center" wrapText="1"/>
    </xf>
    <xf numFmtId="173" fontId="6" fillId="0" borderId="0" xfId="7" applyNumberFormat="1" applyFont="1" applyAlignment="1">
      <alignment vertical="center"/>
    </xf>
    <xf numFmtId="0" fontId="19" fillId="0" borderId="7" xfId="0" applyFont="1" applyBorder="1" applyAlignment="1">
      <alignment vertical="center" wrapText="1"/>
    </xf>
    <xf numFmtId="173" fontId="9" fillId="0" borderId="7" xfId="7" applyNumberFormat="1" applyFont="1" applyBorder="1" applyAlignment="1">
      <alignment vertical="center"/>
    </xf>
    <xf numFmtId="0" fontId="9" fillId="0" borderId="7" xfId="7" applyFont="1" applyBorder="1" applyAlignment="1">
      <alignment vertical="center"/>
    </xf>
    <xf numFmtId="164" fontId="9" fillId="0" borderId="7" xfId="7" applyNumberFormat="1" applyFont="1" applyBorder="1" applyAlignment="1">
      <alignment vertical="center"/>
    </xf>
    <xf numFmtId="165" fontId="9" fillId="0" borderId="7" xfId="1" applyNumberFormat="1" applyFont="1" applyBorder="1" applyAlignment="1">
      <alignment horizontal="right" vertical="center"/>
    </xf>
    <xf numFmtId="0" fontId="6" fillId="0" borderId="0" xfId="8" applyFont="1"/>
    <xf numFmtId="0" fontId="9" fillId="0" borderId="0" xfId="8" applyFont="1" applyBorder="1" applyAlignment="1">
      <alignment horizontal="right"/>
    </xf>
    <xf numFmtId="0" fontId="9" fillId="0" borderId="2" xfId="8" applyFont="1" applyBorder="1" applyAlignment="1">
      <alignment horizontal="right"/>
    </xf>
    <xf numFmtId="164" fontId="6" fillId="0" borderId="0" xfId="8" applyNumberFormat="1" applyFont="1"/>
    <xf numFmtId="164" fontId="6" fillId="0" borderId="0" xfId="8" applyNumberFormat="1" applyFont="1" applyFill="1"/>
    <xf numFmtId="0" fontId="6" fillId="0" borderId="0" xfId="3" applyFont="1" applyAlignment="1">
      <alignment vertical="center"/>
    </xf>
    <xf numFmtId="164" fontId="6" fillId="0" borderId="3" xfId="3" applyNumberFormat="1" applyFont="1" applyFill="1" applyBorder="1" applyAlignment="1">
      <alignment vertical="center"/>
    </xf>
    <xf numFmtId="165" fontId="6" fillId="0" borderId="3" xfId="1" applyNumberFormat="1" applyFont="1" applyBorder="1" applyAlignment="1">
      <alignment horizontal="right" vertical="center"/>
    </xf>
    <xf numFmtId="164" fontId="6" fillId="0" borderId="0" xfId="3" applyNumberFormat="1" applyFont="1" applyFill="1" applyAlignment="1">
      <alignment vertical="center"/>
    </xf>
    <xf numFmtId="0" fontId="0" fillId="0" borderId="0" xfId="0" applyAlignment="1">
      <alignment vertical="center"/>
    </xf>
    <xf numFmtId="165" fontId="6" fillId="0" borderId="0" xfId="1" applyNumberFormat="1" applyFont="1" applyBorder="1" applyAlignment="1">
      <alignment horizontal="right" vertical="center"/>
    </xf>
    <xf numFmtId="0" fontId="6" fillId="0" borderId="0" xfId="8" applyFont="1" applyAlignment="1">
      <alignment vertical="center" wrapText="1"/>
    </xf>
    <xf numFmtId="164" fontId="6" fillId="0" borderId="0" xfId="8" applyNumberFormat="1" applyFont="1" applyAlignment="1">
      <alignment vertical="center"/>
    </xf>
    <xf numFmtId="164" fontId="6" fillId="0" borderId="0" xfId="8" applyNumberFormat="1" applyFont="1" applyFill="1" applyAlignment="1">
      <alignment vertical="center"/>
    </xf>
    <xf numFmtId="0" fontId="6" fillId="0" borderId="0" xfId="8" applyFont="1" applyAlignment="1">
      <alignment vertical="center"/>
    </xf>
    <xf numFmtId="164" fontId="6" fillId="0" borderId="2" xfId="8" applyNumberFormat="1" applyFont="1" applyBorder="1"/>
    <xf numFmtId="164" fontId="6" fillId="0" borderId="2" xfId="8" applyNumberFormat="1" applyFont="1" applyFill="1" applyBorder="1"/>
    <xf numFmtId="0" fontId="9" fillId="0" borderId="0" xfId="8" applyFont="1" applyAlignment="1">
      <alignment vertical="center" wrapText="1"/>
    </xf>
    <xf numFmtId="164" fontId="9" fillId="0" borderId="1" xfId="8" applyNumberFormat="1" applyFont="1" applyBorder="1" applyAlignment="1">
      <alignment vertical="center"/>
    </xf>
    <xf numFmtId="0" fontId="20" fillId="0" borderId="0" xfId="0" applyFont="1" applyAlignment="1">
      <alignment vertical="center"/>
    </xf>
    <xf numFmtId="164" fontId="9" fillId="0" borderId="1" xfId="3" applyNumberFormat="1" applyFont="1" applyFill="1" applyBorder="1" applyAlignment="1">
      <alignment vertical="center"/>
    </xf>
    <xf numFmtId="165" fontId="9" fillId="0" borderId="1" xfId="1" applyNumberFormat="1" applyFont="1" applyBorder="1" applyAlignment="1">
      <alignment horizontal="right" vertical="center"/>
    </xf>
    <xf numFmtId="0" fontId="6" fillId="0" borderId="0" xfId="8" applyFont="1" applyAlignment="1"/>
    <xf numFmtId="0" fontId="9" fillId="0" borderId="0" xfId="3" applyFont="1" applyAlignment="1">
      <alignment horizontal="center" wrapText="1"/>
    </xf>
    <xf numFmtId="0" fontId="6" fillId="0" borderId="0" xfId="3" applyFont="1" applyAlignment="1">
      <alignment horizontal="left" vertical="top" wrapText="1"/>
    </xf>
    <xf numFmtId="0" fontId="6" fillId="0" borderId="0" xfId="3" applyFont="1" applyFill="1" applyAlignment="1">
      <alignment horizontal="left" vertical="top" wrapText="1"/>
    </xf>
    <xf numFmtId="0" fontId="6" fillId="0" borderId="5" xfId="3" applyFont="1" applyBorder="1" applyAlignment="1">
      <alignment horizontal="left" vertical="top" wrapText="1"/>
    </xf>
    <xf numFmtId="0" fontId="6" fillId="0" borderId="0" xfId="3" applyFont="1" applyBorder="1" applyAlignment="1">
      <alignment horizontal="left" vertical="top" wrapText="1"/>
    </xf>
    <xf numFmtId="0" fontId="6" fillId="0" borderId="4" xfId="3" applyFont="1" applyBorder="1" applyAlignment="1">
      <alignment horizontal="left" vertical="top" wrapText="1"/>
    </xf>
    <xf numFmtId="0" fontId="9" fillId="0" borderId="0" xfId="3" applyFont="1" applyAlignment="1">
      <alignment horizontal="left" vertical="top" wrapText="1"/>
    </xf>
    <xf numFmtId="0" fontId="6" fillId="0" borderId="0" xfId="3" applyFont="1" applyAlignment="1">
      <alignment horizontal="left" wrapText="1"/>
    </xf>
    <xf numFmtId="0" fontId="9" fillId="0" borderId="0" xfId="3" applyFont="1" applyAlignment="1">
      <alignment horizontal="left" wrapText="1"/>
    </xf>
    <xf numFmtId="0" fontId="6" fillId="0" borderId="0" xfId="3" applyFont="1" applyFill="1" applyAlignment="1">
      <alignment horizontal="left" wrapText="1"/>
    </xf>
    <xf numFmtId="0" fontId="9" fillId="0" borderId="0" xfId="7" applyFont="1" applyAlignment="1">
      <alignment horizontal="center" wrapText="1"/>
    </xf>
    <xf numFmtId="0" fontId="6" fillId="0" borderId="0" xfId="8" applyFont="1" applyAlignment="1">
      <alignment horizontal="left" wrapText="1"/>
    </xf>
    <xf numFmtId="0" fontId="6" fillId="0" borderId="0" xfId="8" applyFont="1" applyAlignment="1">
      <alignment horizontal="left" vertical="top" wrapText="1"/>
    </xf>
  </cellXfs>
  <cellStyles count="9">
    <cellStyle name="Comma 2" xfId="6" xr:uid="{8D2760B7-5621-4C75-9AA8-7131A0F015B0}"/>
    <cellStyle name="Comma 3 2" xfId="5" xr:uid="{F3A5F239-39C9-4639-A4E4-08B77DDFFD69}"/>
    <cellStyle name="Normal" xfId="0" builtinId="0"/>
    <cellStyle name="Normal 3" xfId="3" xr:uid="{38BB8D5C-F265-4D59-8578-0090E823A6C7}"/>
    <cellStyle name="Normal 3 2" xfId="7" xr:uid="{50BDF4B3-A5EE-4D31-A05E-1664F6D8BB24}"/>
    <cellStyle name="Normal 6" xfId="8" xr:uid="{6C5B9AD6-0973-4131-8291-F410DCA5896A}"/>
    <cellStyle name="Normal_05LRP Overlays" xfId="2" xr:uid="{EA415EEB-7F75-49D7-9DA3-DEEB4A6D3F69}"/>
    <cellStyle name="Normal_Sarbox Analysis" xfId="4" xr:uid="{7A458DDA-1A59-4CB5-8299-7093A5C4794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lecom.tcnz.net\data\My%20Documents\Vidar\B%20ISBU\Input%20Data\DNNA\ActByMonth_0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che\OLK7D\Caroline%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bsys004\sydfiggs\Misc\Insurance%20Merger%20Plan\Insurance%20Merger%20Plan%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sys002\finsponsydgs\Presentations\2004-05-20%20FSE\excel\FSE%20EE%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CEL\M031\MNC\COMPANY\ENG\PBB\PROFIT.PBB\PROF_PB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t802143\Desktop\08.03%20-%20OTKA%20Agent\Telecom%20Mobile%20Pricing%20-%20effective%2014th%20March%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bw-mel02\sys\EXCEL\M031\MNC\COMPANY\CHEM\WES\PROFIT.WES\PROF_W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98"/>
      <sheetName val="ACT99"/>
      <sheetName val="ACT2000"/>
      <sheetName val="ACT2000_Prop"/>
      <sheetName val="ACT2001"/>
      <sheetName val="ACT2002"/>
      <sheetName val="Budget2002"/>
      <sheetName val="VARTOBUD"/>
      <sheetName val="VARTO2001"/>
      <sheetName val="May Forecast"/>
      <sheetName val="VarTo MayForecast"/>
      <sheetName val="June Forecast"/>
      <sheetName val="VartoJuneForecast"/>
      <sheetName val="Sheet1"/>
      <sheetName val="BP 5 Year"/>
      <sheetName val="BP2003"/>
      <sheetName val="Planning Lookup"/>
      <sheetName val="Fixed Bus Graps"/>
      <sheetName val="Mapping"/>
      <sheetName val="Revenue"/>
      <sheetName val="HEADER"/>
    </sheetNames>
    <sheetDataSet>
      <sheetData sheetId="0"/>
      <sheetData sheetId="1">
        <row r="8">
          <cell r="B8" t="str">
            <v>JAN</v>
          </cell>
        </row>
        <row r="400">
          <cell r="B400">
            <v>768</v>
          </cell>
          <cell r="C400">
            <v>1320</v>
          </cell>
          <cell r="D400">
            <v>2466</v>
          </cell>
          <cell r="E400">
            <v>1783</v>
          </cell>
          <cell r="F400">
            <v>2202</v>
          </cell>
          <cell r="G400">
            <v>1047</v>
          </cell>
        </row>
        <row r="406">
          <cell r="B406">
            <v>-137</v>
          </cell>
          <cell r="C406">
            <v>418</v>
          </cell>
          <cell r="D406">
            <v>338</v>
          </cell>
          <cell r="E406">
            <v>293</v>
          </cell>
          <cell r="F406">
            <v>675</v>
          </cell>
          <cell r="G406">
            <v>116</v>
          </cell>
        </row>
        <row r="408">
          <cell r="B408">
            <v>520</v>
          </cell>
          <cell r="C408">
            <v>417</v>
          </cell>
          <cell r="D408">
            <v>1105</v>
          </cell>
          <cell r="E408">
            <v>1161</v>
          </cell>
          <cell r="F408">
            <v>322</v>
          </cell>
          <cell r="G408">
            <v>418</v>
          </cell>
        </row>
        <row r="411">
          <cell r="B411">
            <v>35.72</v>
          </cell>
          <cell r="C411">
            <v>39.31</v>
          </cell>
          <cell r="D411">
            <v>35.119999999999997</v>
          </cell>
          <cell r="E411">
            <v>37.619999999999997</v>
          </cell>
          <cell r="F411">
            <v>36.17</v>
          </cell>
          <cell r="G411">
            <v>34.68</v>
          </cell>
        </row>
        <row r="413">
          <cell r="B413" t="str">
            <v xml:space="preserve"> </v>
          </cell>
          <cell r="C413" t="str">
            <v xml:space="preserve"> </v>
          </cell>
          <cell r="D413" t="str">
            <v xml:space="preserve"> </v>
          </cell>
          <cell r="E413">
            <v>0.17937857629661477</v>
          </cell>
          <cell r="F413" t="str">
            <v xml:space="preserve"> </v>
          </cell>
          <cell r="G413" t="str">
            <v xml:space="preserve"> </v>
          </cell>
        </row>
      </sheetData>
      <sheetData sheetId="2">
        <row r="8">
          <cell r="C8" t="str">
            <v>JAN</v>
          </cell>
        </row>
      </sheetData>
      <sheetData sheetId="3" refreshError="1"/>
      <sheetData sheetId="4"/>
      <sheetData sheetId="5">
        <row r="103">
          <cell r="B103" t="str">
            <v>TOTAL EXPLOSIVES BUSINESS UNIT</v>
          </cell>
        </row>
      </sheetData>
      <sheetData sheetId="6">
        <row r="103">
          <cell r="A103" t="str">
            <v>TOTAL EXPLOSIVES BUSINESS UNIT</v>
          </cell>
        </row>
      </sheetData>
      <sheetData sheetId="7">
        <row r="2">
          <cell r="A2" t="str">
            <v>DNI</v>
          </cell>
        </row>
      </sheetData>
      <sheetData sheetId="8">
        <row r="8">
          <cell r="B8" t="str">
            <v>JAN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ACT99"/>
      <sheetName val="ACT2000"/>
      <sheetName val="Budget2002"/>
      <sheetName val="ACT2002"/>
      <sheetName val="VARTOBUD"/>
      <sheetName val="VARTO2001"/>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t 05 100%"/>
      <sheetName val="Tgt 05 90%"/>
      <sheetName val="Tgt 05 80%"/>
      <sheetName val="Tgt 04 100%"/>
      <sheetName val="Tgt 04 90%"/>
      <sheetName val="Tgt 04 80%"/>
      <sheetName val="Acqu 05 100%"/>
      <sheetName val="Acqu 05 90%"/>
      <sheetName val="Acqu 05 80%"/>
      <sheetName val="Acqu 04 100%"/>
      <sheetName val="Acqu 04 90%"/>
      <sheetName val="Acqu 04 80%"/>
      <sheetName val="Acq 2005 PS"/>
      <sheetName val="EPS Output"/>
      <sheetName val="Contribution Chart"/>
      <sheetName val="Contribution Calcs"/>
      <sheetName val="Inputs"/>
      <sheetName val="Merger Plan"/>
      <sheetName val="Broker Inputs"/>
      <sheetName val="FX"/>
      <sheetName val="Financials"/>
      <sheetName val="EE (new)"/>
      <sheetName val="Graphs for Slide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FB"/>
      <sheetName val="AVP (2)"/>
      <sheetName val="EE (new)"/>
      <sheetName val="AVP"/>
      <sheetName val="EE (old)"/>
      <sheetName val="Synergies Analysis"/>
      <sheetName val="Combined"/>
      <sheetName val="Target"/>
      <sheetName val="NPV"/>
      <sheetName val="Ffield"/>
      <sheetName val="Links"/>
      <sheetName val="output"/>
      <sheetName val="Diff Bank AVP"/>
      <sheetName val="DCF"/>
      <sheetName val="DDM"/>
      <sheetName val="DDM(output)"/>
      <sheetName val="sum of parts data"/>
      <sheetName val="sum of parts chart"/>
      <sheetName val="FX"/>
      <sheetName val="Assumptions"/>
      <sheetName val="HEADER"/>
    </sheetNames>
    <sheetDataSet>
      <sheetData sheetId="0" refreshError="1"/>
      <sheetData sheetId="1" refreshError="1"/>
      <sheetData sheetId="2" refreshError="1">
        <row r="23">
          <cell r="K23">
            <v>38121</v>
          </cell>
          <cell r="L23" t="str">
            <v>GBP</v>
          </cell>
        </row>
        <row r="24">
          <cell r="K24" t="str">
            <v>AUD</v>
          </cell>
          <cell r="L24">
            <v>0.39160898769136349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_TPLATE"/>
      <sheetName val="TPLATE_VALID"/>
      <sheetName val="TPLATE_FUNCS"/>
      <sheetName val="PE1_S"/>
      <sheetName val="BALSHT_S"/>
      <sheetName val="EVA"/>
      <sheetName val="DCF"/>
      <sheetName val="WACC"/>
      <sheetName val="EVA_Macro"/>
      <sheetName val="Div_Val"/>
      <sheetName val="Auto contracts"/>
      <sheetName val="Auto"/>
      <sheetName val="Bendix"/>
      <sheetName val="Plastics"/>
      <sheetName val="Construction"/>
      <sheetName val="Geographic"/>
      <sheetName val="Div_Charts"/>
      <sheetName val="Div_Charts (2)"/>
      <sheetName val="CSH_FLOW"/>
      <sheetName val="IS"/>
      <sheetName val="PBB"/>
      <sheetName val="PROF_PBB"/>
      <sheetName val="Output"/>
      <sheetName val="AMP"/>
      <sheetName val="ROV"/>
      <sheetName val="REPORT"/>
      <sheetName val="SL Performance"/>
      <sheetName val="SL Performance (2)"/>
    </sheetNames>
    <sheetDataSet>
      <sheetData sheetId="0" refreshError="1"/>
      <sheetData sheetId="1" refreshError="1"/>
      <sheetData sheetId="2" refreshError="1"/>
      <sheetData sheetId="3" refreshError="1">
        <row r="1">
          <cell r="A1" t="str">
            <v>PACIFICA GROUP LIMITED</v>
          </cell>
          <cell r="J1" t="str">
            <v>Revised:</v>
          </cell>
          <cell r="K1">
            <v>36190.801985995371</v>
          </cell>
        </row>
        <row r="2">
          <cell r="C2" t="str">
            <v>A$M</v>
          </cell>
          <cell r="Y2" t="str">
            <v>NPAT est</v>
          </cell>
          <cell r="Z2">
            <v>24.5</v>
          </cell>
        </row>
        <row r="3">
          <cell r="A3" t="str">
            <v>Year to 31st December</v>
          </cell>
          <cell r="D3">
            <v>1986</v>
          </cell>
          <cell r="E3">
            <v>1987</v>
          </cell>
          <cell r="F3">
            <v>1988</v>
          </cell>
          <cell r="G3">
            <v>1989</v>
          </cell>
          <cell r="H3">
            <v>1990</v>
          </cell>
          <cell r="I3">
            <v>1991</v>
          </cell>
          <cell r="J3">
            <v>1992</v>
          </cell>
          <cell r="K3">
            <v>1993</v>
          </cell>
          <cell r="N3">
            <v>1994</v>
          </cell>
          <cell r="Q3">
            <v>1995</v>
          </cell>
          <cell r="T3">
            <v>1996</v>
          </cell>
          <cell r="W3">
            <v>1997</v>
          </cell>
          <cell r="Z3">
            <v>1998</v>
          </cell>
        </row>
        <row r="4">
          <cell r="D4" t="str">
            <v>(six mths)</v>
          </cell>
          <cell r="L4" t="str">
            <v>H1</v>
          </cell>
          <cell r="M4" t="str">
            <v>H2</v>
          </cell>
          <cell r="O4" t="str">
            <v>H1</v>
          </cell>
          <cell r="P4" t="str">
            <v>H2</v>
          </cell>
          <cell r="X4" t="str">
            <v>H1</v>
          </cell>
          <cell r="Y4" t="str">
            <v>H2</v>
          </cell>
          <cell r="Z4" t="str">
            <v>Est.</v>
          </cell>
        </row>
        <row r="5">
          <cell r="A5" t="str">
            <v>Profit &amp; Loss</v>
          </cell>
        </row>
        <row r="7">
          <cell r="A7" t="str">
            <v>Sales</v>
          </cell>
          <cell r="U7">
            <v>0.45750639451050301</v>
          </cell>
        </row>
        <row r="8">
          <cell r="B8" t="str">
            <v>Automotive Products</v>
          </cell>
          <cell r="D8">
            <v>74.066000000000003</v>
          </cell>
          <cell r="E8">
            <v>156.51</v>
          </cell>
          <cell r="F8">
            <v>175.42400000000001</v>
          </cell>
          <cell r="G8">
            <v>203.90100000000001</v>
          </cell>
          <cell r="H8">
            <v>188.982</v>
          </cell>
          <cell r="I8">
            <v>160.68899999999999</v>
          </cell>
          <cell r="J8">
            <v>167.08799999999999</v>
          </cell>
          <cell r="K8">
            <v>185.56800000000001</v>
          </cell>
          <cell r="L8">
            <v>109.4</v>
          </cell>
          <cell r="M8">
            <v>118.39499999999998</v>
          </cell>
          <cell r="N8">
            <v>227.79499999999999</v>
          </cell>
          <cell r="O8">
            <v>114</v>
          </cell>
          <cell r="P8">
            <v>115.63</v>
          </cell>
          <cell r="Q8">
            <v>229.63</v>
          </cell>
          <cell r="R8">
            <v>108.23399999999999</v>
          </cell>
          <cell r="S8">
            <v>116.27400000000002</v>
          </cell>
          <cell r="T8">
            <v>224.50800000000001</v>
          </cell>
          <cell r="U8">
            <v>126.28</v>
          </cell>
          <cell r="V8">
            <v>149.73799999999997</v>
          </cell>
          <cell r="W8">
            <v>276.01799999999997</v>
          </cell>
          <cell r="X8">
            <v>121.23699999999999</v>
          </cell>
          <cell r="Y8">
            <v>231.62452917499999</v>
          </cell>
          <cell r="Z8">
            <v>352.86152917499999</v>
          </cell>
        </row>
        <row r="9">
          <cell r="B9" t="str">
            <v>Plastics</v>
          </cell>
          <cell r="D9">
            <v>24.381</v>
          </cell>
          <cell r="E9">
            <v>48.750999999999998</v>
          </cell>
          <cell r="F9">
            <v>59.87</v>
          </cell>
          <cell r="G9">
            <v>54.372</v>
          </cell>
          <cell r="H9">
            <v>69.015000000000001</v>
          </cell>
          <cell r="I9">
            <v>94.352999999999994</v>
          </cell>
          <cell r="J9">
            <v>123.566</v>
          </cell>
          <cell r="K9">
            <v>133.27000000000001</v>
          </cell>
          <cell r="L9">
            <v>71.099999999999994</v>
          </cell>
          <cell r="M9">
            <v>85.27000000000001</v>
          </cell>
          <cell r="N9">
            <v>156.37</v>
          </cell>
          <cell r="O9">
            <v>81.599999999999994</v>
          </cell>
          <cell r="P9">
            <v>97.27200000000002</v>
          </cell>
          <cell r="Q9">
            <v>178.87200000000001</v>
          </cell>
          <cell r="R9">
            <v>87.885000000000005</v>
          </cell>
          <cell r="S9">
            <v>100.24</v>
          </cell>
          <cell r="T9">
            <v>188.125</v>
          </cell>
          <cell r="U9">
            <v>83.561999999999998</v>
          </cell>
          <cell r="V9">
            <v>87.977999999999994</v>
          </cell>
          <cell r="W9">
            <v>171.54</v>
          </cell>
          <cell r="X9">
            <v>65.662000000000006</v>
          </cell>
          <cell r="Y9">
            <v>72.530622054879984</v>
          </cell>
          <cell r="Z9">
            <v>138.19262205487999</v>
          </cell>
        </row>
        <row r="10">
          <cell r="B10" t="str">
            <v>Construction</v>
          </cell>
          <cell r="K10">
            <v>36.799999999999997</v>
          </cell>
          <cell r="L10">
            <v>22.6</v>
          </cell>
          <cell r="M10">
            <v>25.699999999999996</v>
          </cell>
          <cell r="N10">
            <v>48.3</v>
          </cell>
          <cell r="O10">
            <v>25.4</v>
          </cell>
          <cell r="P10">
            <v>30.304000000000002</v>
          </cell>
          <cell r="Q10">
            <v>55.704000000000001</v>
          </cell>
          <cell r="R10">
            <v>30.76</v>
          </cell>
          <cell r="S10">
            <v>33.915999999999997</v>
          </cell>
          <cell r="T10">
            <v>64.676000000000002</v>
          </cell>
          <cell r="U10">
            <v>52.304000000000002</v>
          </cell>
          <cell r="V10">
            <v>54.640999999999991</v>
          </cell>
          <cell r="W10">
            <v>106.94499999999999</v>
          </cell>
          <cell r="X10">
            <v>51.267000000000003</v>
          </cell>
          <cell r="Y10">
            <v>79.257350000000002</v>
          </cell>
          <cell r="Z10">
            <v>130.52435</v>
          </cell>
        </row>
        <row r="11">
          <cell r="A11" t="str">
            <v>Total External Sales</v>
          </cell>
          <cell r="D11">
            <v>98.447000000000003</v>
          </cell>
          <cell r="E11">
            <v>205.261</v>
          </cell>
          <cell r="F11">
            <v>235.29400000000001</v>
          </cell>
          <cell r="G11">
            <v>258.27300000000002</v>
          </cell>
          <cell r="H11">
            <v>257.99700000000001</v>
          </cell>
          <cell r="I11">
            <v>255.04199999999997</v>
          </cell>
          <cell r="J11">
            <v>290.654</v>
          </cell>
          <cell r="K11">
            <v>355.63800000000003</v>
          </cell>
          <cell r="L11">
            <v>203.1</v>
          </cell>
          <cell r="M11">
            <v>229.36499999999998</v>
          </cell>
          <cell r="N11">
            <v>432.46499999999997</v>
          </cell>
          <cell r="O11">
            <v>221</v>
          </cell>
          <cell r="P11">
            <v>243.20600000000002</v>
          </cell>
          <cell r="Q11">
            <v>464.20600000000002</v>
          </cell>
          <cell r="R11">
            <v>226.87899999999999</v>
          </cell>
          <cell r="S11">
            <v>250.43</v>
          </cell>
          <cell r="T11">
            <v>477.30900000000003</v>
          </cell>
          <cell r="U11">
            <v>262.14599999999996</v>
          </cell>
          <cell r="V11">
            <v>292.35699999999997</v>
          </cell>
          <cell r="W11">
            <v>554.50299999999993</v>
          </cell>
          <cell r="X11">
            <v>238.166</v>
          </cell>
          <cell r="Y11">
            <v>383.41250122987998</v>
          </cell>
          <cell r="Z11">
            <v>621.57850122987998</v>
          </cell>
        </row>
        <row r="12">
          <cell r="C12" t="str">
            <v xml:space="preserve"> </v>
          </cell>
          <cell r="U12">
            <v>0.18093297101449257</v>
          </cell>
          <cell r="V12">
            <v>0.2847757533286619</v>
          </cell>
        </row>
        <row r="13">
          <cell r="A13" t="str">
            <v>Trading Profit/EBIT (estimated)</v>
          </cell>
          <cell r="U13">
            <v>3.1959999999999997</v>
          </cell>
          <cell r="V13">
            <v>6.5020000000000024</v>
          </cell>
        </row>
        <row r="14">
          <cell r="B14" t="str">
            <v>Automotive Products</v>
          </cell>
          <cell r="D14">
            <v>7.4160000000000004</v>
          </cell>
          <cell r="E14">
            <v>15.663</v>
          </cell>
          <cell r="F14">
            <v>17.667999999999999</v>
          </cell>
          <cell r="G14">
            <v>20.5</v>
          </cell>
          <cell r="H14">
            <v>14.457122999999999</v>
          </cell>
          <cell r="I14">
            <v>6.9096269999999995</v>
          </cell>
          <cell r="J14">
            <v>7.1012400000000007</v>
          </cell>
          <cell r="K14">
            <v>7.569</v>
          </cell>
          <cell r="L14">
            <v>7.7069999999999999</v>
          </cell>
          <cell r="M14">
            <v>11.727999999999998</v>
          </cell>
          <cell r="N14">
            <v>19.434999999999999</v>
          </cell>
          <cell r="O14">
            <v>9.75</v>
          </cell>
          <cell r="P14">
            <v>9.5169999999999995</v>
          </cell>
          <cell r="Q14">
            <v>19.266999999999999</v>
          </cell>
          <cell r="R14">
            <v>8.3970000000000002</v>
          </cell>
          <cell r="S14">
            <v>11.005999999999998</v>
          </cell>
          <cell r="T14">
            <v>19.402999999999999</v>
          </cell>
          <cell r="U14">
            <v>11.593</v>
          </cell>
          <cell r="V14">
            <v>18.095000000000002</v>
          </cell>
          <cell r="W14">
            <v>29.688000000000002</v>
          </cell>
          <cell r="X14">
            <v>10.450999999999999</v>
          </cell>
          <cell r="Y14">
            <v>18.266101769499997</v>
          </cell>
          <cell r="Z14">
            <v>28.717101769499997</v>
          </cell>
        </row>
        <row r="15">
          <cell r="B15" t="str">
            <v>Plastics</v>
          </cell>
          <cell r="D15">
            <v>1.8540000000000001</v>
          </cell>
          <cell r="E15">
            <v>3.9159999999999999</v>
          </cell>
          <cell r="F15">
            <v>4.4169999999999998</v>
          </cell>
          <cell r="G15">
            <v>4.5</v>
          </cell>
          <cell r="H15">
            <v>6.1078275</v>
          </cell>
          <cell r="I15">
            <v>8.0200049999999994</v>
          </cell>
          <cell r="J15">
            <v>8.9585349999999995</v>
          </cell>
          <cell r="K15">
            <v>8.4700000000000006</v>
          </cell>
          <cell r="L15">
            <v>2.2010000000000001</v>
          </cell>
          <cell r="M15">
            <v>3.7760000000000002</v>
          </cell>
          <cell r="N15">
            <v>5.9770000000000003</v>
          </cell>
          <cell r="O15">
            <v>2.7120000000000002</v>
          </cell>
          <cell r="P15">
            <v>7.2949999999999999</v>
          </cell>
          <cell r="Q15">
            <v>10.007</v>
          </cell>
          <cell r="R15">
            <v>3.9729999999999999</v>
          </cell>
          <cell r="S15">
            <v>6.4950000000000001</v>
          </cell>
          <cell r="T15">
            <v>10.468</v>
          </cell>
          <cell r="U15">
            <v>2.294</v>
          </cell>
          <cell r="V15">
            <v>6.5399999999999991</v>
          </cell>
          <cell r="W15">
            <v>8.8339999999999996</v>
          </cell>
          <cell r="X15">
            <v>3.2869999999999999</v>
          </cell>
          <cell r="Y15">
            <v>3.2428638021952017</v>
          </cell>
          <cell r="Z15">
            <v>6.5298638021952016</v>
          </cell>
        </row>
        <row r="16">
          <cell r="B16" t="str">
            <v>Construction</v>
          </cell>
          <cell r="K16">
            <v>6.5019999999999998</v>
          </cell>
          <cell r="L16">
            <v>3.2890000000000001</v>
          </cell>
          <cell r="M16">
            <v>3.831</v>
          </cell>
          <cell r="N16">
            <v>7.12</v>
          </cell>
          <cell r="O16">
            <v>3.972</v>
          </cell>
          <cell r="P16">
            <v>4.9720000000000013</v>
          </cell>
          <cell r="Q16">
            <v>8.9440000000000008</v>
          </cell>
          <cell r="R16">
            <v>3.0150000000000001</v>
          </cell>
          <cell r="S16">
            <v>4.7149999999999999</v>
          </cell>
          <cell r="T16">
            <v>7.73</v>
          </cell>
          <cell r="U16">
            <v>6.42</v>
          </cell>
          <cell r="V16">
            <v>4.17</v>
          </cell>
          <cell r="W16">
            <v>10.59</v>
          </cell>
          <cell r="X16">
            <v>4.53</v>
          </cell>
          <cell r="Y16">
            <v>4.4017570000000008</v>
          </cell>
          <cell r="Z16">
            <v>8.9317570000000011</v>
          </cell>
        </row>
        <row r="17">
          <cell r="A17" t="str">
            <v>Total Trading Profit</v>
          </cell>
          <cell r="D17">
            <v>9.27</v>
          </cell>
          <cell r="E17">
            <v>19.579000000000001</v>
          </cell>
          <cell r="F17">
            <v>22.085000000000001</v>
          </cell>
          <cell r="G17">
            <v>25</v>
          </cell>
          <cell r="H17">
            <v>20.564950499999998</v>
          </cell>
          <cell r="I17">
            <v>14.929631999999998</v>
          </cell>
          <cell r="J17">
            <v>16.059775000000002</v>
          </cell>
          <cell r="K17">
            <v>22.541</v>
          </cell>
          <cell r="L17">
            <v>13.196999999999999</v>
          </cell>
          <cell r="M17">
            <v>19.334999999999997</v>
          </cell>
          <cell r="N17">
            <v>32.531999999999996</v>
          </cell>
          <cell r="O17">
            <v>16.434000000000001</v>
          </cell>
          <cell r="P17">
            <v>21.784000000000002</v>
          </cell>
          <cell r="Q17">
            <v>38.218000000000004</v>
          </cell>
          <cell r="R17">
            <v>15.385000000000002</v>
          </cell>
          <cell r="S17">
            <v>22.215999999999998</v>
          </cell>
          <cell r="T17">
            <v>37.600999999999999</v>
          </cell>
          <cell r="U17">
            <v>20.307000000000002</v>
          </cell>
          <cell r="V17">
            <v>28.805000000000007</v>
          </cell>
          <cell r="W17">
            <v>49.112000000000009</v>
          </cell>
          <cell r="X17">
            <v>18.268000000000001</v>
          </cell>
          <cell r="Y17">
            <v>25.910722571695203</v>
          </cell>
          <cell r="Z17">
            <v>44.178722571695204</v>
          </cell>
        </row>
        <row r="18">
          <cell r="B18" t="str">
            <v>Bendix Dividend</v>
          </cell>
          <cell r="D18">
            <v>0</v>
          </cell>
          <cell r="E18">
            <v>0</v>
          </cell>
          <cell r="F18">
            <v>0</v>
          </cell>
          <cell r="G18">
            <v>0</v>
          </cell>
          <cell r="H18">
            <v>0</v>
          </cell>
          <cell r="I18">
            <v>2.234</v>
          </cell>
          <cell r="J18">
            <v>3.7719999999999998</v>
          </cell>
          <cell r="K18">
            <v>5.4269999999999996</v>
          </cell>
          <cell r="L18">
            <v>2.5659999999999998</v>
          </cell>
          <cell r="M18">
            <v>4.2</v>
          </cell>
          <cell r="N18">
            <v>6.766</v>
          </cell>
          <cell r="O18">
            <v>2.84</v>
          </cell>
          <cell r="P18">
            <v>3.2860000000000005</v>
          </cell>
          <cell r="Q18">
            <v>6.1260000000000003</v>
          </cell>
          <cell r="R18">
            <v>3.0550000000000002</v>
          </cell>
          <cell r="S18">
            <v>3.8329999999999997</v>
          </cell>
          <cell r="T18">
            <v>6.8879999999999999</v>
          </cell>
          <cell r="U18">
            <v>3.4369999999999998</v>
          </cell>
          <cell r="V18">
            <v>4.0630000000000006</v>
          </cell>
          <cell r="W18">
            <v>7.5</v>
          </cell>
          <cell r="X18">
            <v>3.2330000000000001</v>
          </cell>
          <cell r="Y18">
            <v>4.2669999999999995</v>
          </cell>
          <cell r="Z18">
            <v>7.5</v>
          </cell>
        </row>
        <row r="19">
          <cell r="A19" t="str">
            <v>Less:</v>
          </cell>
          <cell r="B19" t="str">
            <v>Head Office Costs</v>
          </cell>
          <cell r="K19">
            <v>-1.6040000000000001</v>
          </cell>
          <cell r="L19">
            <v>-1.357</v>
          </cell>
          <cell r="M19">
            <v>-1.7430000000000001</v>
          </cell>
          <cell r="N19">
            <v>-3.1</v>
          </cell>
          <cell r="O19">
            <v>-0.99299999999999999</v>
          </cell>
          <cell r="P19">
            <v>-1.524</v>
          </cell>
          <cell r="Q19">
            <v>-2.5169999999999999</v>
          </cell>
          <cell r="R19">
            <v>-1.0389999999999999</v>
          </cell>
          <cell r="S19">
            <v>-1.7660000000000002</v>
          </cell>
          <cell r="T19">
            <v>-2.8050000000000002</v>
          </cell>
          <cell r="U19">
            <v>-0.85899999999999999</v>
          </cell>
          <cell r="V19">
            <v>-1.4220000000000002</v>
          </cell>
          <cell r="W19">
            <v>-2.2810000000000001</v>
          </cell>
          <cell r="X19">
            <v>-0.78900000000000003</v>
          </cell>
          <cell r="Y19">
            <v>-1.492</v>
          </cell>
          <cell r="Z19">
            <v>-2.2810000000000001</v>
          </cell>
        </row>
        <row r="20">
          <cell r="A20" t="str">
            <v>EBIT</v>
          </cell>
          <cell r="D20">
            <v>9.27</v>
          </cell>
          <cell r="E20">
            <v>19.579000000000001</v>
          </cell>
          <cell r="F20">
            <v>22.085000000000001</v>
          </cell>
          <cell r="G20">
            <v>25</v>
          </cell>
          <cell r="H20">
            <v>20.564950499999998</v>
          </cell>
          <cell r="I20">
            <v>17.163632</v>
          </cell>
          <cell r="J20">
            <v>19.831775</v>
          </cell>
          <cell r="K20">
            <v>26.364000000000001</v>
          </cell>
          <cell r="L20">
            <v>14.405999999999999</v>
          </cell>
          <cell r="M20">
            <v>21.791999999999994</v>
          </cell>
          <cell r="N20">
            <v>36.197999999999993</v>
          </cell>
          <cell r="O20">
            <v>18.281000000000002</v>
          </cell>
          <cell r="P20">
            <v>23.545999999999996</v>
          </cell>
          <cell r="Q20">
            <v>41.826999999999998</v>
          </cell>
          <cell r="R20">
            <v>17.401</v>
          </cell>
          <cell r="S20">
            <v>24.282999999999994</v>
          </cell>
          <cell r="T20">
            <v>41.683999999999997</v>
          </cell>
          <cell r="U20">
            <v>22.885000000000005</v>
          </cell>
          <cell r="V20">
            <v>31.446000000000005</v>
          </cell>
          <cell r="W20">
            <v>54.33100000000001</v>
          </cell>
          <cell r="X20">
            <v>20.712</v>
          </cell>
          <cell r="Y20">
            <v>28.685722571695205</v>
          </cell>
          <cell r="Z20">
            <v>49.397722571695205</v>
          </cell>
        </row>
        <row r="22">
          <cell r="B22" t="str">
            <v>Interest Paid</v>
          </cell>
          <cell r="G22">
            <v>16.088999999999999</v>
          </cell>
          <cell r="H22">
            <v>7.1059999999999999</v>
          </cell>
          <cell r="I22">
            <v>5.2889999999999997</v>
          </cell>
          <cell r="T22">
            <v>8.2490000000000006</v>
          </cell>
          <cell r="U22">
            <v>5.7229999999999999</v>
          </cell>
          <cell r="W22">
            <v>11.59</v>
          </cell>
          <cell r="Z22">
            <v>21.877000000000002</v>
          </cell>
        </row>
        <row r="23">
          <cell r="A23" t="str">
            <v>-</v>
          </cell>
          <cell r="B23" t="str">
            <v>Interest Received</v>
          </cell>
          <cell r="G23">
            <v>2.3570000000000002</v>
          </cell>
          <cell r="H23">
            <v>2.1120000000000001</v>
          </cell>
          <cell r="I23">
            <v>0.50700000000000001</v>
          </cell>
          <cell r="T23">
            <v>-0.497</v>
          </cell>
          <cell r="U23">
            <v>-0.26500000000000001</v>
          </cell>
          <cell r="W23">
            <v>11.59</v>
          </cell>
          <cell r="Z23">
            <v>17.146000000000001</v>
          </cell>
          <cell r="AA23">
            <v>12.801</v>
          </cell>
          <cell r="AB23">
            <v>11.046999999999999</v>
          </cell>
          <cell r="AC23">
            <v>23.847999999999999</v>
          </cell>
          <cell r="AD23">
            <v>26</v>
          </cell>
          <cell r="AE23">
            <v>27</v>
          </cell>
          <cell r="AF23">
            <v>23</v>
          </cell>
        </row>
        <row r="24">
          <cell r="A24" t="str">
            <v>Less:</v>
          </cell>
          <cell r="B24" t="str">
            <v>Net Interest</v>
          </cell>
          <cell r="D24">
            <v>4.9859999999999998</v>
          </cell>
          <cell r="E24">
            <v>13.202</v>
          </cell>
          <cell r="F24">
            <v>13.244999999999999</v>
          </cell>
          <cell r="G24">
            <v>13.731999999999999</v>
          </cell>
          <cell r="H24">
            <v>4.9939999999999998</v>
          </cell>
          <cell r="I24">
            <v>4.782</v>
          </cell>
          <cell r="J24">
            <v>3.7610000000000001</v>
          </cell>
          <cell r="K24">
            <v>6.266</v>
          </cell>
          <cell r="L24">
            <v>3.274</v>
          </cell>
          <cell r="M24">
            <v>3.298</v>
          </cell>
          <cell r="N24">
            <v>6.5720000000000001</v>
          </cell>
          <cell r="O24">
            <v>4.0220000000000002</v>
          </cell>
          <cell r="P24">
            <v>3.6579999999999995</v>
          </cell>
          <cell r="Q24">
            <v>7.68</v>
          </cell>
          <cell r="R24">
            <v>3.5870000000000002</v>
          </cell>
          <cell r="S24">
            <v>4.1650000000000009</v>
          </cell>
          <cell r="T24">
            <v>7.7520000000000007</v>
          </cell>
          <cell r="U24">
            <v>5.4580000000000002</v>
          </cell>
          <cell r="V24">
            <v>5.4700000000000006</v>
          </cell>
          <cell r="W24">
            <v>10.928000000000001</v>
          </cell>
          <cell r="X24">
            <v>5.8819999999999997</v>
          </cell>
          <cell r="Y24">
            <v>11</v>
          </cell>
          <cell r="Z24">
            <v>16.881999999999998</v>
          </cell>
        </row>
        <row r="25">
          <cell r="A25" t="str">
            <v>Interest Cover</v>
          </cell>
          <cell r="B25" t="str">
            <v>Net Interest</v>
          </cell>
          <cell r="D25">
            <v>4.9859999999999998</v>
          </cell>
          <cell r="E25">
            <v>13.202</v>
          </cell>
          <cell r="F25">
            <v>13.244999999999999</v>
          </cell>
          <cell r="G25">
            <v>1.8205651034080981</v>
          </cell>
          <cell r="H25">
            <v>4.1179316179415295</v>
          </cell>
          <cell r="I25">
            <v>3.589216227519866</v>
          </cell>
          <cell r="J25">
            <v>5.2730058495081096</v>
          </cell>
          <cell r="K25">
            <v>4.2074688796680499</v>
          </cell>
          <cell r="L25">
            <v>3.274</v>
          </cell>
          <cell r="M25">
            <v>3.298</v>
          </cell>
          <cell r="N25">
            <v>5.5079123554473517</v>
          </cell>
          <cell r="O25">
            <v>4.0220000000000002</v>
          </cell>
          <cell r="P25">
            <v>3.6579999999999995</v>
          </cell>
          <cell r="Q25">
            <v>5.4462239583333334</v>
          </cell>
          <cell r="R25">
            <v>3.5870000000000002</v>
          </cell>
          <cell r="S25">
            <v>4.1650000000000009</v>
          </cell>
          <cell r="T25">
            <v>5.3771929824561395</v>
          </cell>
          <cell r="U25">
            <v>4.1929278123854896</v>
          </cell>
          <cell r="V25">
            <v>5.4710000000000001</v>
          </cell>
          <cell r="W25">
            <v>4.9717240117130315</v>
          </cell>
          <cell r="X25">
            <v>5.8819999999999997</v>
          </cell>
          <cell r="Y25">
            <v>10.143000000000002</v>
          </cell>
          <cell r="Z25">
            <v>2.9260586762051424</v>
          </cell>
        </row>
        <row r="26">
          <cell r="A26" t="str">
            <v>Interest Cover</v>
          </cell>
          <cell r="G26">
            <v>1.8205651034080981</v>
          </cell>
          <cell r="H26">
            <v>4.1179316179415295</v>
          </cell>
          <cell r="I26">
            <v>3.589216227519866</v>
          </cell>
          <cell r="J26">
            <v>5.2730058495081096</v>
          </cell>
          <cell r="K26">
            <v>4.2074688796680499</v>
          </cell>
          <cell r="N26">
            <v>5.5079123554473517</v>
          </cell>
          <cell r="Q26">
            <v>5.4462239583333334</v>
          </cell>
          <cell r="T26">
            <v>5.3771929824561395</v>
          </cell>
          <cell r="U26">
            <v>4.1929278123854896</v>
          </cell>
          <cell r="W26">
            <v>4.9712691005581489</v>
          </cell>
          <cell r="Z26">
            <v>3.3928861154446168</v>
          </cell>
        </row>
        <row r="27">
          <cell r="A27" t="str">
            <v>Earnings before Tax</v>
          </cell>
          <cell r="D27">
            <v>4.2839999999999998</v>
          </cell>
          <cell r="E27">
            <v>6.3770000000000007</v>
          </cell>
          <cell r="F27">
            <v>8.8400000000000016</v>
          </cell>
          <cell r="G27">
            <v>11.268000000000001</v>
          </cell>
          <cell r="H27">
            <v>15.570950499999999</v>
          </cell>
          <cell r="I27">
            <v>12.381632</v>
          </cell>
          <cell r="J27">
            <v>16.070775000000001</v>
          </cell>
          <cell r="K27">
            <v>20.097999999999999</v>
          </cell>
          <cell r="L27">
            <v>11.131999999999998</v>
          </cell>
          <cell r="M27">
            <v>18.493999999999996</v>
          </cell>
          <cell r="N27">
            <v>29.625999999999994</v>
          </cell>
          <cell r="O27">
            <v>14.259000000000002</v>
          </cell>
          <cell r="P27">
            <v>19.887999999999998</v>
          </cell>
          <cell r="Q27">
            <v>34.146999999999998</v>
          </cell>
          <cell r="R27">
            <v>13.814</v>
          </cell>
          <cell r="S27">
            <v>20.117999999999995</v>
          </cell>
          <cell r="T27">
            <v>33.931999999999995</v>
          </cell>
          <cell r="U27">
            <v>17.427000000000007</v>
          </cell>
          <cell r="V27">
            <v>25.975999999999999</v>
          </cell>
          <cell r="W27">
            <v>43.403000000000006</v>
          </cell>
          <cell r="X27">
            <v>14.83</v>
          </cell>
          <cell r="Y27">
            <v>17.685722571695209</v>
          </cell>
          <cell r="Z27">
            <v>32.515722571695207</v>
          </cell>
        </row>
        <row r="28">
          <cell r="A28" t="str">
            <v>Less Taxation Provision</v>
          </cell>
          <cell r="D28">
            <v>-2.1749999999999998</v>
          </cell>
          <cell r="E28">
            <v>-3.597</v>
          </cell>
          <cell r="F28">
            <v>-3.3849999999999998</v>
          </cell>
          <cell r="G28">
            <v>-5.2750000000000004</v>
          </cell>
          <cell r="H28">
            <v>-6.734</v>
          </cell>
          <cell r="I28">
            <v>-4.3760000000000003</v>
          </cell>
          <cell r="J28">
            <v>-5.81</v>
          </cell>
          <cell r="K28">
            <v>-5.7</v>
          </cell>
          <cell r="L28">
            <v>-2.8809999999999998</v>
          </cell>
          <cell r="M28">
            <v>-3.6090000000000004</v>
          </cell>
          <cell r="N28">
            <v>-6.49</v>
          </cell>
          <cell r="O28">
            <v>-3.7719999999999998</v>
          </cell>
          <cell r="P28">
            <v>-3.6650000000000005</v>
          </cell>
          <cell r="Q28">
            <v>-7.4370000000000003</v>
          </cell>
          <cell r="R28">
            <v>-2.673</v>
          </cell>
          <cell r="S28">
            <v>-4.8410000000000002</v>
          </cell>
          <cell r="T28">
            <v>-7.5140000000000002</v>
          </cell>
          <cell r="U28">
            <v>-4.2329999999999997</v>
          </cell>
          <cell r="V28">
            <v>-6.0419999999999989</v>
          </cell>
          <cell r="W28">
            <v>-10.274999999999999</v>
          </cell>
          <cell r="X28">
            <v>-4.3389999999999995</v>
          </cell>
          <cell r="Y28">
            <v>-4.6666601258102753</v>
          </cell>
          <cell r="Z28">
            <v>-9.0056601258102749</v>
          </cell>
        </row>
        <row r="29">
          <cell r="A29" t="str">
            <v>Less Minorities</v>
          </cell>
          <cell r="D29">
            <v>0</v>
          </cell>
          <cell r="E29">
            <v>0</v>
          </cell>
          <cell r="F29">
            <v>0</v>
          </cell>
          <cell r="G29">
            <v>0</v>
          </cell>
          <cell r="H29">
            <v>-2.5000000000000001E-2</v>
          </cell>
          <cell r="I29">
            <v>-0.13700000000000001</v>
          </cell>
          <cell r="J29">
            <v>0.308</v>
          </cell>
          <cell r="K29">
            <v>0.42299999999999999</v>
          </cell>
          <cell r="L29">
            <v>5.6000000000000001E-2</v>
          </cell>
          <cell r="M29">
            <v>-0.78900000000000003</v>
          </cell>
          <cell r="N29">
            <v>-0.73299999999999998</v>
          </cell>
          <cell r="O29">
            <v>-0.75900000000000001</v>
          </cell>
          <cell r="P29">
            <v>-0.66899999999999993</v>
          </cell>
          <cell r="Q29">
            <v>-1.4279999999999999</v>
          </cell>
          <cell r="R29">
            <v>-1.1970000000000001</v>
          </cell>
          <cell r="S29">
            <v>-1.46</v>
          </cell>
          <cell r="T29">
            <v>-2.657</v>
          </cell>
          <cell r="U29">
            <v>-0.59</v>
          </cell>
          <cell r="V29">
            <v>9.3000000000000083E-2</v>
          </cell>
          <cell r="W29">
            <v>-0.49699999999999989</v>
          </cell>
          <cell r="X29">
            <v>-0.25</v>
          </cell>
          <cell r="Y29">
            <v>1.121218125</v>
          </cell>
          <cell r="Z29">
            <v>0.87121812499999995</v>
          </cell>
        </row>
        <row r="30">
          <cell r="A30" t="str">
            <v>Less Minorities</v>
          </cell>
          <cell r="D30">
            <v>0</v>
          </cell>
          <cell r="E30">
            <v>0</v>
          </cell>
          <cell r="F30">
            <v>0</v>
          </cell>
          <cell r="G30">
            <v>0</v>
          </cell>
          <cell r="H30">
            <v>-2.5000000000000001E-2</v>
          </cell>
          <cell r="I30">
            <v>-0.13700000000000001</v>
          </cell>
          <cell r="J30">
            <v>0.308</v>
          </cell>
          <cell r="K30">
            <v>0.42299999999999999</v>
          </cell>
          <cell r="L30">
            <v>5.6000000000000001E-2</v>
          </cell>
          <cell r="M30">
            <v>-0.78900000000000003</v>
          </cell>
          <cell r="N30">
            <v>-0.73299999999999998</v>
          </cell>
          <cell r="O30">
            <v>-0.75900000000000001</v>
          </cell>
          <cell r="P30">
            <v>-0.66899999999999993</v>
          </cell>
          <cell r="Q30">
            <v>-1.4279999999999999</v>
          </cell>
          <cell r="R30">
            <v>-1.1970000000000001</v>
          </cell>
          <cell r="S30">
            <v>-1.46</v>
          </cell>
          <cell r="T30">
            <v>-2.657</v>
          </cell>
          <cell r="U30">
            <v>-0.59</v>
          </cell>
          <cell r="V30">
            <v>9.3000000000000083E-2</v>
          </cell>
          <cell r="W30">
            <v>-0.49699999999999989</v>
          </cell>
          <cell r="X30">
            <v>-0.25</v>
          </cell>
          <cell r="Y30">
            <v>-0.129</v>
          </cell>
          <cell r="Z30">
            <v>-0.379</v>
          </cell>
        </row>
        <row r="31">
          <cell r="A31" t="str">
            <v>NET OPERATING PROFIT</v>
          </cell>
          <cell r="D31">
            <v>2.109</v>
          </cell>
          <cell r="E31">
            <v>2.7800000000000007</v>
          </cell>
          <cell r="F31">
            <v>5.4550000000000018</v>
          </cell>
          <cell r="G31">
            <v>5.9930000000000003</v>
          </cell>
          <cell r="H31">
            <v>8.8119504999999982</v>
          </cell>
          <cell r="I31">
            <v>7.8686319999999981</v>
          </cell>
          <cell r="J31">
            <v>10.568775000000002</v>
          </cell>
          <cell r="K31">
            <v>14.821</v>
          </cell>
          <cell r="L31">
            <v>8.3069999999999968</v>
          </cell>
          <cell r="M31">
            <v>14.095999999999998</v>
          </cell>
          <cell r="N31">
            <v>22.402999999999995</v>
          </cell>
          <cell r="O31">
            <v>9.7280000000000015</v>
          </cell>
          <cell r="P31">
            <v>15.553999999999995</v>
          </cell>
          <cell r="Q31">
            <v>25.281999999999996</v>
          </cell>
          <cell r="R31">
            <v>9.9439999999999991</v>
          </cell>
          <cell r="S31">
            <v>13.816999999999993</v>
          </cell>
          <cell r="T31">
            <v>23.760999999999996</v>
          </cell>
          <cell r="U31">
            <v>12.604000000000006</v>
          </cell>
          <cell r="V31">
            <v>20.027000000000001</v>
          </cell>
          <cell r="W31">
            <v>32.631000000000007</v>
          </cell>
          <cell r="X31">
            <v>10.241</v>
          </cell>
          <cell r="Y31">
            <v>14.140280570884933</v>
          </cell>
          <cell r="Z31">
            <v>24.381280570884933</v>
          </cell>
        </row>
        <row r="32">
          <cell r="A32" t="str">
            <v>Abnormal Items</v>
          </cell>
          <cell r="D32">
            <v>0</v>
          </cell>
          <cell r="E32">
            <v>0</v>
          </cell>
          <cell r="F32">
            <v>0</v>
          </cell>
          <cell r="G32">
            <v>0</v>
          </cell>
          <cell r="H32">
            <v>-1.927</v>
          </cell>
          <cell r="I32">
            <v>-0.42499999999999999</v>
          </cell>
          <cell r="J32">
            <v>-0.73499999999999999</v>
          </cell>
          <cell r="K32">
            <v>0.40799999999999997</v>
          </cell>
          <cell r="L32">
            <v>0.28799999999999998</v>
          </cell>
          <cell r="M32">
            <v>-1.3660000000000001</v>
          </cell>
          <cell r="N32">
            <v>-1.0780000000000001</v>
          </cell>
          <cell r="O32">
            <v>-0.16500000000000001</v>
          </cell>
          <cell r="P32">
            <v>-9.2160000000000011</v>
          </cell>
          <cell r="Q32">
            <v>-9.3810000000000002</v>
          </cell>
          <cell r="R32">
            <v>9.9439999999999991</v>
          </cell>
          <cell r="S32">
            <v>13.816999999999993</v>
          </cell>
          <cell r="T32">
            <v>-6.8959999999999999</v>
          </cell>
          <cell r="U32">
            <v>12.604000000000006</v>
          </cell>
          <cell r="V32">
            <v>-10.228</v>
          </cell>
          <cell r="W32">
            <v>-10.228</v>
          </cell>
          <cell r="X32">
            <v>10.241</v>
          </cell>
          <cell r="Y32">
            <v>15.041999999999987</v>
          </cell>
          <cell r="Z32">
            <v>0</v>
          </cell>
        </row>
        <row r="33">
          <cell r="A33" t="str">
            <v>NET PROFIT (reported)</v>
          </cell>
          <cell r="D33">
            <v>2.109</v>
          </cell>
          <cell r="E33">
            <v>2.7800000000000007</v>
          </cell>
          <cell r="F33">
            <v>5.4550000000000018</v>
          </cell>
          <cell r="G33">
            <v>5.9930000000000003</v>
          </cell>
          <cell r="H33">
            <v>6.8849504999999986</v>
          </cell>
          <cell r="I33">
            <v>7.4436319999999982</v>
          </cell>
          <cell r="J33">
            <v>9.8337750000000028</v>
          </cell>
          <cell r="K33">
            <v>15.228999999999999</v>
          </cell>
          <cell r="L33">
            <v>8.5949999999999971</v>
          </cell>
          <cell r="M33">
            <v>12.729999999999999</v>
          </cell>
          <cell r="N33">
            <v>21.324999999999996</v>
          </cell>
          <cell r="O33">
            <v>9.5630000000000024</v>
          </cell>
          <cell r="P33">
            <v>6.3379999999999939</v>
          </cell>
          <cell r="Q33">
            <v>15.900999999999996</v>
          </cell>
          <cell r="T33">
            <v>16.864999999999995</v>
          </cell>
          <cell r="U33">
            <v>0</v>
          </cell>
          <cell r="V33">
            <v>22.403000000000006</v>
          </cell>
          <cell r="W33">
            <v>22.403000000000006</v>
          </cell>
          <cell r="X33">
            <v>-3.4830000000000001</v>
          </cell>
          <cell r="Y33">
            <v>0.16700000000000001</v>
          </cell>
          <cell r="Z33">
            <v>24.381280570884933</v>
          </cell>
        </row>
        <row r="34">
          <cell r="A34" t="str">
            <v>NET PROFIT (reported)</v>
          </cell>
          <cell r="D34">
            <v>2.109</v>
          </cell>
          <cell r="E34">
            <v>2.7800000000000007</v>
          </cell>
          <cell r="F34">
            <v>5.4550000000000018</v>
          </cell>
          <cell r="G34">
            <v>5.9930000000000003</v>
          </cell>
          <cell r="H34">
            <v>6.8849504999999986</v>
          </cell>
          <cell r="I34">
            <v>7.4436319999999982</v>
          </cell>
          <cell r="J34">
            <v>9.8337750000000028</v>
          </cell>
          <cell r="K34">
            <v>15.228999999999999</v>
          </cell>
          <cell r="L34">
            <v>8.5949999999999971</v>
          </cell>
          <cell r="M34">
            <v>12.729999999999999</v>
          </cell>
          <cell r="N34">
            <v>21.324999999999996</v>
          </cell>
          <cell r="O34">
            <v>9.5630000000000024</v>
          </cell>
          <cell r="P34">
            <v>6.3379999999999939</v>
          </cell>
          <cell r="Q34">
            <v>15.900999999999996</v>
          </cell>
          <cell r="T34">
            <v>16.864999999999995</v>
          </cell>
          <cell r="U34">
            <v>12.604000000000006</v>
          </cell>
          <cell r="V34">
            <v>9.7980000000000018</v>
          </cell>
          <cell r="W34">
            <v>22.402000000000008</v>
          </cell>
          <cell r="X34">
            <v>6.7579999999999991</v>
          </cell>
          <cell r="Y34">
            <v>15.208999999999989</v>
          </cell>
          <cell r="Z34">
            <v>21.966999999999988</v>
          </cell>
        </row>
        <row r="35">
          <cell r="A35" t="str">
            <v>Depreciation Cost</v>
          </cell>
          <cell r="D35">
            <v>8.5</v>
          </cell>
          <cell r="E35">
            <v>9.1</v>
          </cell>
          <cell r="F35">
            <v>9.9</v>
          </cell>
          <cell r="G35">
            <v>11.673</v>
          </cell>
          <cell r="H35">
            <v>11.69</v>
          </cell>
          <cell r="I35">
            <v>13.685</v>
          </cell>
          <cell r="J35">
            <v>14.322999999999999</v>
          </cell>
          <cell r="K35">
            <v>17.588000000000001</v>
          </cell>
          <cell r="L35">
            <v>9.3660000000000014</v>
          </cell>
          <cell r="M35">
            <v>10.145999999999999</v>
          </cell>
          <cell r="N35">
            <v>19.512</v>
          </cell>
          <cell r="O35">
            <v>10.168000000000001</v>
          </cell>
          <cell r="P35">
            <v>10.804</v>
          </cell>
          <cell r="Q35">
            <v>20.972000000000001</v>
          </cell>
          <cell r="R35">
            <v>10.67</v>
          </cell>
          <cell r="S35">
            <v>11.705</v>
          </cell>
          <cell r="T35">
            <v>22.375</v>
          </cell>
          <cell r="U35">
            <v>12.427</v>
          </cell>
          <cell r="V35">
            <v>13.427</v>
          </cell>
          <cell r="W35">
            <v>25.853999999999999</v>
          </cell>
          <cell r="X35">
            <v>14.212</v>
          </cell>
          <cell r="Y35">
            <v>19.788</v>
          </cell>
          <cell r="Z35">
            <v>34</v>
          </cell>
        </row>
        <row r="36">
          <cell r="A36" t="str">
            <v>G/Will amortisation</v>
          </cell>
          <cell r="D36">
            <v>8.5</v>
          </cell>
          <cell r="E36">
            <v>9.1</v>
          </cell>
          <cell r="F36">
            <v>9.9</v>
          </cell>
          <cell r="G36">
            <v>11.673</v>
          </cell>
          <cell r="H36">
            <v>0.36599999999999999</v>
          </cell>
          <cell r="I36">
            <v>0.66</v>
          </cell>
          <cell r="J36">
            <v>0.88</v>
          </cell>
          <cell r="K36">
            <v>1.0569999999999999</v>
          </cell>
          <cell r="L36">
            <v>0.7</v>
          </cell>
          <cell r="M36">
            <v>0.8</v>
          </cell>
          <cell r="N36">
            <v>1.5</v>
          </cell>
          <cell r="O36">
            <v>0.85</v>
          </cell>
          <cell r="P36">
            <v>0.55100000000000005</v>
          </cell>
          <cell r="Q36">
            <v>1.401</v>
          </cell>
          <cell r="R36">
            <v>1.357</v>
          </cell>
          <cell r="S36">
            <v>1.3160000000000001</v>
          </cell>
          <cell r="T36">
            <v>2.673</v>
          </cell>
          <cell r="U36">
            <v>2.2269999999999999</v>
          </cell>
          <cell r="V36">
            <v>2.278</v>
          </cell>
          <cell r="W36">
            <v>4.5049999999999999</v>
          </cell>
          <cell r="X36">
            <v>2.371</v>
          </cell>
          <cell r="Y36">
            <v>2.371</v>
          </cell>
          <cell r="Z36">
            <v>4.742</v>
          </cell>
        </row>
        <row r="37">
          <cell r="A37" t="str">
            <v>Cashflow</v>
          </cell>
          <cell r="D37">
            <v>10.609</v>
          </cell>
          <cell r="E37">
            <v>11.88</v>
          </cell>
          <cell r="F37">
            <v>15.355000000000002</v>
          </cell>
          <cell r="G37">
            <v>17.666</v>
          </cell>
          <cell r="H37">
            <v>20.5019505</v>
          </cell>
          <cell r="I37">
            <v>22.213632</v>
          </cell>
          <cell r="J37">
            <v>25.771775000000002</v>
          </cell>
          <cell r="K37">
            <v>33.466000000000001</v>
          </cell>
          <cell r="L37">
            <v>18.372999999999998</v>
          </cell>
          <cell r="M37">
            <v>25.041999999999998</v>
          </cell>
          <cell r="N37">
            <v>43.414999999999992</v>
          </cell>
          <cell r="O37">
            <v>20.746000000000002</v>
          </cell>
          <cell r="P37">
            <v>26.908999999999995</v>
          </cell>
          <cell r="Q37">
            <v>47.655000000000001</v>
          </cell>
          <cell r="R37">
            <v>21.970999999999997</v>
          </cell>
          <cell r="S37">
            <v>26.83799999999999</v>
          </cell>
          <cell r="T37">
            <v>48.808999999999997</v>
          </cell>
          <cell r="U37">
            <v>27.258000000000006</v>
          </cell>
          <cell r="V37">
            <v>35.731999999999999</v>
          </cell>
          <cell r="W37">
            <v>62.990000000000009</v>
          </cell>
          <cell r="X37">
            <v>26.823999999999998</v>
          </cell>
          <cell r="Y37">
            <v>36.299280570884932</v>
          </cell>
          <cell r="Z37">
            <v>63.12328057088493</v>
          </cell>
        </row>
        <row r="38">
          <cell r="A38" t="str">
            <v>Cashflow</v>
          </cell>
          <cell r="D38">
            <v>10.609</v>
          </cell>
          <cell r="E38">
            <v>11.88</v>
          </cell>
          <cell r="F38">
            <v>15.355000000000002</v>
          </cell>
          <cell r="G38">
            <v>17.666</v>
          </cell>
          <cell r="H38">
            <v>20.5019505</v>
          </cell>
          <cell r="I38">
            <v>22.213632</v>
          </cell>
          <cell r="J38">
            <v>25.771775000000002</v>
          </cell>
          <cell r="K38">
            <v>33.466000000000001</v>
          </cell>
          <cell r="L38">
            <v>18.372999999999998</v>
          </cell>
          <cell r="M38">
            <v>25.041999999999998</v>
          </cell>
          <cell r="N38">
            <v>43.414999999999992</v>
          </cell>
          <cell r="O38">
            <v>20.746000000000002</v>
          </cell>
          <cell r="P38">
            <v>26.908999999999995</v>
          </cell>
          <cell r="Q38">
            <v>47.655000000000001</v>
          </cell>
          <cell r="R38">
            <v>21.970999999999997</v>
          </cell>
          <cell r="S38">
            <v>26.83799999999999</v>
          </cell>
          <cell r="T38">
            <v>48.808999999999997</v>
          </cell>
          <cell r="U38">
            <v>27.258000000000006</v>
          </cell>
          <cell r="V38">
            <v>35.731000000000009</v>
          </cell>
          <cell r="W38">
            <v>62.989000000000011</v>
          </cell>
          <cell r="X38">
            <v>26.823999999999998</v>
          </cell>
          <cell r="Y38">
            <v>35.280999999999992</v>
          </cell>
          <cell r="Z38">
            <v>62.10499999999999</v>
          </cell>
        </row>
        <row r="39">
          <cell r="A39" t="str">
            <v>Dividends</v>
          </cell>
          <cell r="B39" t="str">
            <v>Interim</v>
          </cell>
          <cell r="G39">
            <v>0</v>
          </cell>
          <cell r="H39">
            <v>4.5</v>
          </cell>
          <cell r="I39">
            <v>3</v>
          </cell>
          <cell r="J39">
            <v>3</v>
          </cell>
          <cell r="K39">
            <v>3.5</v>
          </cell>
          <cell r="N39">
            <v>5</v>
          </cell>
          <cell r="Q39">
            <v>5</v>
          </cell>
          <cell r="R39">
            <v>5</v>
          </cell>
          <cell r="S39">
            <v>8</v>
          </cell>
          <cell r="T39">
            <v>5</v>
          </cell>
          <cell r="U39">
            <v>6</v>
          </cell>
          <cell r="W39">
            <v>6</v>
          </cell>
          <cell r="X39">
            <v>6</v>
          </cell>
          <cell r="Z39">
            <v>6</v>
          </cell>
        </row>
        <row r="40">
          <cell r="A40" t="str">
            <v>Dividends</v>
          </cell>
          <cell r="B40" t="str">
            <v>Final</v>
          </cell>
          <cell r="G40">
            <v>2.25</v>
          </cell>
          <cell r="H40">
            <v>4.5</v>
          </cell>
          <cell r="I40">
            <v>4.5</v>
          </cell>
          <cell r="J40">
            <v>5</v>
          </cell>
          <cell r="K40">
            <v>7</v>
          </cell>
          <cell r="N40">
            <v>7</v>
          </cell>
          <cell r="Q40">
            <v>8</v>
          </cell>
          <cell r="R40">
            <v>5</v>
          </cell>
          <cell r="S40">
            <v>8</v>
          </cell>
          <cell r="T40">
            <v>8</v>
          </cell>
          <cell r="U40">
            <v>6</v>
          </cell>
          <cell r="V40">
            <v>10</v>
          </cell>
          <cell r="W40">
            <v>10</v>
          </cell>
          <cell r="X40">
            <v>6</v>
          </cell>
          <cell r="Y40">
            <v>8</v>
          </cell>
          <cell r="Z40">
            <v>8</v>
          </cell>
        </row>
        <row r="41">
          <cell r="B41" t="str">
            <v>Total Paid</v>
          </cell>
          <cell r="D41">
            <v>0</v>
          </cell>
          <cell r="E41">
            <v>0</v>
          </cell>
          <cell r="F41">
            <v>0</v>
          </cell>
          <cell r="G41">
            <v>1.3759999999999999</v>
          </cell>
          <cell r="H41">
            <v>5.6588708699999994</v>
          </cell>
          <cell r="I41">
            <v>6.4473535499999999</v>
          </cell>
          <cell r="J41">
            <v>6.9459999999999997</v>
          </cell>
          <cell r="K41">
            <v>11.220999999999998</v>
          </cell>
          <cell r="N41">
            <v>14.42827569</v>
          </cell>
          <cell r="Q41">
            <v>16.222999999999999</v>
          </cell>
          <cell r="R41">
            <v>6.4052200999999993</v>
          </cell>
          <cell r="S41">
            <v>10.435432639999998</v>
          </cell>
          <cell r="T41">
            <v>16.840652739999999</v>
          </cell>
          <cell r="U41">
            <v>8.0190082800000013</v>
          </cell>
          <cell r="V41">
            <v>13.516006200000001</v>
          </cell>
          <cell r="W41">
            <v>21.535014480000001</v>
          </cell>
          <cell r="X41">
            <v>8.2823950800000006</v>
          </cell>
          <cell r="Y41">
            <v>11.241970921920002</v>
          </cell>
          <cell r="Z41">
            <v>19.558350508340002</v>
          </cell>
        </row>
        <row r="42">
          <cell r="B42" t="str">
            <v>Payout Ratio (net Op Profit)</v>
          </cell>
          <cell r="D42">
            <v>0</v>
          </cell>
          <cell r="E42">
            <v>0</v>
          </cell>
          <cell r="F42">
            <v>0</v>
          </cell>
          <cell r="G42">
            <v>0.2296012014016352</v>
          </cell>
          <cell r="H42">
            <v>0.64218141829099029</v>
          </cell>
          <cell r="I42">
            <v>0.81937413644455626</v>
          </cell>
          <cell r="J42">
            <v>0.65721902491064466</v>
          </cell>
          <cell r="K42">
            <v>0.75710141016125754</v>
          </cell>
          <cell r="N42">
            <v>0.64403319600053577</v>
          </cell>
          <cell r="Q42">
            <v>0.64168182896922721</v>
          </cell>
          <cell r="R42">
            <v>0.64412913314561548</v>
          </cell>
          <cell r="S42">
            <v>0.75526037779546962</v>
          </cell>
          <cell r="T42">
            <v>0.70875185135305763</v>
          </cell>
          <cell r="U42">
            <v>0.63622725166613747</v>
          </cell>
          <cell r="V42">
            <v>0.67488920956708442</v>
          </cell>
          <cell r="W42">
            <v>0.65995570102050183</v>
          </cell>
          <cell r="X42">
            <v>0.80874866516941712</v>
          </cell>
          <cell r="Y42">
            <v>0.7950316732093281</v>
          </cell>
          <cell r="Z42">
            <v>0.80218717189513566</v>
          </cell>
        </row>
        <row r="43">
          <cell r="B43" t="str">
            <v>Payout Ratio (net Op Profit)</v>
          </cell>
          <cell r="D43">
            <v>0</v>
          </cell>
          <cell r="E43">
            <v>0</v>
          </cell>
          <cell r="F43">
            <v>0</v>
          </cell>
          <cell r="G43">
            <v>0.2296012014016352</v>
          </cell>
          <cell r="H43">
            <v>0.64218141829099029</v>
          </cell>
          <cell r="I43">
            <v>0.81937413644455626</v>
          </cell>
          <cell r="J43">
            <v>0.65721902491064466</v>
          </cell>
          <cell r="K43">
            <v>0.75710141016125754</v>
          </cell>
          <cell r="N43">
            <v>0.64403319600053577</v>
          </cell>
          <cell r="Q43">
            <v>0.64168182896922721</v>
          </cell>
          <cell r="R43">
            <v>0.64412913314561548</v>
          </cell>
          <cell r="S43">
            <v>0.75526037779546962</v>
          </cell>
          <cell r="T43">
            <v>0.70875185135305763</v>
          </cell>
          <cell r="U43">
            <v>0.63622725166613747</v>
          </cell>
          <cell r="V43">
            <v>0.67492291021671824</v>
          </cell>
          <cell r="W43">
            <v>0.65997592644805381</v>
          </cell>
          <cell r="X43">
            <v>0.80874866516941712</v>
          </cell>
          <cell r="Y43">
            <v>0.93123775428799438</v>
          </cell>
          <cell r="Z43">
            <v>0.89402167938931354</v>
          </cell>
        </row>
        <row r="44">
          <cell r="A44" t="str">
            <v>Sales Increase over pcp</v>
          </cell>
        </row>
        <row r="45">
          <cell r="A45" t="str">
            <v>Sales Increase over pcp</v>
          </cell>
          <cell r="B45" t="str">
            <v>Automotive Products</v>
          </cell>
          <cell r="E45">
            <v>0.55655766478546154</v>
          </cell>
          <cell r="F45">
            <v>0.12084850808255074</v>
          </cell>
          <cell r="G45">
            <v>0.1623324060561839</v>
          </cell>
          <cell r="H45">
            <v>-0.15</v>
          </cell>
          <cell r="I45">
            <v>-0.14971267104803634</v>
          </cell>
          <cell r="J45">
            <v>3.9822265369751517E-2</v>
          </cell>
          <cell r="K45">
            <v>0.11060040218328078</v>
          </cell>
          <cell r="N45">
            <v>0.2275553974823244</v>
          </cell>
          <cell r="O45">
            <v>4.2047531992687404E-2</v>
          </cell>
          <cell r="P45">
            <v>-2.3354026774779268E-2</v>
          </cell>
          <cell r="Q45">
            <v>8.0554884874558617E-3</v>
          </cell>
          <cell r="R45">
            <v>-5.0578947368421057E-2</v>
          </cell>
          <cell r="S45">
            <v>5.5694888869672887E-3</v>
          </cell>
          <cell r="T45">
            <v>-2.2305447894438817E-2</v>
          </cell>
          <cell r="U45">
            <v>0.1667313413529945</v>
          </cell>
          <cell r="V45">
            <v>0.28780294820854158</v>
          </cell>
          <cell r="W45">
            <v>0.22943503126837334</v>
          </cell>
          <cell r="X45">
            <v>-3.9935064935064934E-2</v>
          </cell>
          <cell r="Y45">
            <v>0.54686538604095181</v>
          </cell>
          <cell r="Z45">
            <v>0.27840042741777715</v>
          </cell>
        </row>
        <row r="46">
          <cell r="B46" t="str">
            <v>Industrial</v>
          </cell>
          <cell r="E46">
            <v>0.99954882900619324</v>
          </cell>
          <cell r="F46">
            <v>0.22807737277184059</v>
          </cell>
          <cell r="G46">
            <v>-9.1832303323868339E-2</v>
          </cell>
          <cell r="H46">
            <v>0.05</v>
          </cell>
          <cell r="I46">
            <v>0.36713757878722009</v>
          </cell>
          <cell r="J46">
            <v>0.30961389674944101</v>
          </cell>
          <cell r="K46">
            <v>7.8532929770325235E-2</v>
          </cell>
          <cell r="N46">
            <v>0.17333233285810754</v>
          </cell>
          <cell r="O46">
            <v>0.14767932489451474</v>
          </cell>
          <cell r="P46">
            <v>0.14075290254485751</v>
          </cell>
          <cell r="Q46">
            <v>0.14390228304662026</v>
          </cell>
          <cell r="R46">
            <v>7.7022058823529527E-2</v>
          </cell>
          <cell r="S46">
            <v>3.051237766263637E-2</v>
          </cell>
          <cell r="T46">
            <v>5.172972852095345E-2</v>
          </cell>
          <cell r="U46">
            <v>-4.9189281447346023E-2</v>
          </cell>
          <cell r="V46">
            <v>-0.12232641660015964</v>
          </cell>
          <cell r="W46">
            <v>-8.8159468438538252E-2</v>
          </cell>
          <cell r="X46">
            <v>-0.21421220171848443</v>
          </cell>
          <cell r="Y46">
            <v>-0.17558228131032771</v>
          </cell>
          <cell r="Z46">
            <v>-0.19440001133916285</v>
          </cell>
        </row>
        <row r="47">
          <cell r="B47" t="str">
            <v>Build &amp; Const.</v>
          </cell>
          <cell r="E47">
            <v>0.99954882900619324</v>
          </cell>
          <cell r="F47">
            <v>0.22807737277184059</v>
          </cell>
          <cell r="G47">
            <v>-9.1832303323868339E-2</v>
          </cell>
          <cell r="H47">
            <v>0.05</v>
          </cell>
          <cell r="I47">
            <v>0.36713757878722009</v>
          </cell>
          <cell r="J47">
            <v>0.30961389674944101</v>
          </cell>
          <cell r="K47">
            <v>7.8532929770325235E-2</v>
          </cell>
          <cell r="N47">
            <v>0.3125</v>
          </cell>
          <cell r="O47">
            <v>0.12389380530973448</v>
          </cell>
          <cell r="P47">
            <v>0.17914396887159567</v>
          </cell>
          <cell r="Q47">
            <v>0.15329192546583859</v>
          </cell>
          <cell r="R47">
            <v>0.21102362204724412</v>
          </cell>
          <cell r="S47">
            <v>0.11919218585005265</v>
          </cell>
          <cell r="T47">
            <v>0.16106563262961368</v>
          </cell>
          <cell r="U47">
            <v>0.70039011703511056</v>
          </cell>
          <cell r="V47">
            <v>0.61106852223139518</v>
          </cell>
          <cell r="W47">
            <v>0.65355000309233702</v>
          </cell>
          <cell r="X47">
            <v>-1.9826399510553649E-2</v>
          </cell>
          <cell r="Y47">
            <v>0.45051060558920986</v>
          </cell>
          <cell r="Z47">
            <v>0.22048108840993041</v>
          </cell>
        </row>
        <row r="48">
          <cell r="B48" t="str">
            <v>Construction</v>
          </cell>
          <cell r="N48">
            <v>0.3125</v>
          </cell>
          <cell r="O48">
            <v>0.12389380530973448</v>
          </cell>
          <cell r="P48">
            <v>0.17914396887159567</v>
          </cell>
          <cell r="Q48">
            <v>0.15329192546583859</v>
          </cell>
          <cell r="R48">
            <v>0.21102362204724412</v>
          </cell>
          <cell r="S48">
            <v>0.11919218585005265</v>
          </cell>
          <cell r="T48">
            <v>0.16106563262961368</v>
          </cell>
          <cell r="U48">
            <v>0.70039011703511056</v>
          </cell>
          <cell r="V48">
            <v>0.61106852223139518</v>
          </cell>
          <cell r="W48">
            <v>0.65355000309233702</v>
          </cell>
          <cell r="X48">
            <v>-1.9826399510553649E-2</v>
          </cell>
          <cell r="Y48">
            <v>0.54768397357295839</v>
          </cell>
          <cell r="Z48">
            <v>0.27012950582074913</v>
          </cell>
        </row>
        <row r="49">
          <cell r="A49" t="str">
            <v>Cashflow Margin</v>
          </cell>
          <cell r="D49">
            <v>0.18050321492782917</v>
          </cell>
          <cell r="E49">
            <v>0.13971967397605975</v>
          </cell>
          <cell r="F49">
            <v>0.13593631796815897</v>
          </cell>
          <cell r="G49">
            <v>0.14199316227402786</v>
          </cell>
          <cell r="H49">
            <v>0.12502064171288813</v>
          </cell>
          <cell r="I49">
            <v>0.11219576383497622</v>
          </cell>
          <cell r="J49">
            <v>0.10453245095543155</v>
          </cell>
          <cell r="K49">
            <v>0.11283664850212857</v>
          </cell>
          <cell r="L49">
            <v>0.11109305760709012</v>
          </cell>
          <cell r="M49">
            <v>0.1285331240599045</v>
          </cell>
          <cell r="N49">
            <v>0.12034268669140856</v>
          </cell>
          <cell r="O49">
            <v>0.12037104072398191</v>
          </cell>
          <cell r="P49">
            <v>0.13399340476797447</v>
          </cell>
          <cell r="Q49">
            <v>0.12750804599682039</v>
          </cell>
          <cell r="S49">
            <v>0.1354510242383101</v>
          </cell>
          <cell r="T49">
            <v>0.1256544502617801</v>
          </cell>
          <cell r="U49">
            <v>0.12486934761545096</v>
          </cell>
          <cell r="V49">
            <v>0.14445352770756306</v>
          </cell>
          <cell r="W49">
            <v>0.13519494033395674</v>
          </cell>
          <cell r="X49">
            <v>0.13637546921055063</v>
          </cell>
          <cell r="Y49">
            <v>0.11918944328916373</v>
          </cell>
          <cell r="Z49">
            <v>0.12577449576683825</v>
          </cell>
        </row>
        <row r="50">
          <cell r="A50" t="str">
            <v xml:space="preserve">EBIT Margin </v>
          </cell>
          <cell r="D50">
            <v>0.18050321492782917</v>
          </cell>
          <cell r="E50">
            <v>0.13971967397605975</v>
          </cell>
          <cell r="F50">
            <v>0.13593631796815897</v>
          </cell>
          <cell r="G50">
            <v>0.14199316227402786</v>
          </cell>
          <cell r="H50">
            <v>0.12502064171288813</v>
          </cell>
          <cell r="I50">
            <v>0.11219576383497622</v>
          </cell>
          <cell r="J50">
            <v>0.10453245095543155</v>
          </cell>
          <cell r="K50">
            <v>0.11283664850212857</v>
          </cell>
          <cell r="L50">
            <v>0.11109305760709012</v>
          </cell>
          <cell r="M50">
            <v>0.1285331240599045</v>
          </cell>
          <cell r="N50">
            <v>0.12034268669140856</v>
          </cell>
          <cell r="O50">
            <v>0.12037104072398191</v>
          </cell>
          <cell r="P50">
            <v>0.13399340476797447</v>
          </cell>
          <cell r="Q50">
            <v>0.12750804599682039</v>
          </cell>
          <cell r="S50">
            <v>0.1354510242383101</v>
          </cell>
          <cell r="T50">
            <v>0.1256544502617801</v>
          </cell>
          <cell r="U50">
            <v>0.12486934761545096</v>
          </cell>
          <cell r="V50">
            <v>0.14445352770756306</v>
          </cell>
          <cell r="W50">
            <v>0.13519494033395674</v>
          </cell>
          <cell r="X50">
            <v>0.13637546921055063</v>
          </cell>
          <cell r="Y50">
            <v>0.13306028987591362</v>
          </cell>
          <cell r="Z50">
            <v>0.13437673504299155</v>
          </cell>
        </row>
        <row r="51">
          <cell r="A51" t="str">
            <v xml:space="preserve">EBIT Margin </v>
          </cell>
          <cell r="B51" t="str">
            <v>Automotive Products</v>
          </cell>
          <cell r="D51">
            <v>0.10012691383360786</v>
          </cell>
          <cell r="E51">
            <v>0.10007667241709796</v>
          </cell>
          <cell r="F51">
            <v>0.10071597956950018</v>
          </cell>
          <cell r="G51">
            <v>0.10053898705744455</v>
          </cell>
          <cell r="H51">
            <v>7.6499999999999999E-2</v>
          </cell>
          <cell r="I51">
            <v>4.2999999999999997E-2</v>
          </cell>
          <cell r="J51">
            <v>4.2500000000000003E-2</v>
          </cell>
          <cell r="K51">
            <v>4.0788282462493532E-2</v>
          </cell>
          <cell r="L51">
            <v>7.0447897623400355E-2</v>
          </cell>
          <cell r="M51">
            <v>9.905823725664091E-2</v>
          </cell>
          <cell r="N51">
            <v>8.5317939375315524E-2</v>
          </cell>
          <cell r="O51">
            <v>8.5526315789473686E-2</v>
          </cell>
          <cell r="P51">
            <v>8.2305630026809656E-2</v>
          </cell>
          <cell r="Q51">
            <v>8.3904542089448239E-2</v>
          </cell>
          <cell r="R51">
            <v>7.7581905870613671E-2</v>
          </cell>
          <cell r="S51">
            <v>9.4655726989696723E-2</v>
          </cell>
          <cell r="T51">
            <v>8.6424537210255309E-2</v>
          </cell>
          <cell r="U51">
            <v>9.1803927779537539E-2</v>
          </cell>
          <cell r="V51">
            <v>0.1208444082330471</v>
          </cell>
          <cell r="W51">
            <v>0.1075582027259092</v>
          </cell>
          <cell r="X51">
            <v>8.6203056822587151E-2</v>
          </cell>
          <cell r="Y51">
            <v>7.8860826331995926E-2</v>
          </cell>
          <cell r="Z51">
            <v>8.1383487275139846E-2</v>
          </cell>
        </row>
        <row r="52">
          <cell r="B52" t="str">
            <v>Industrial</v>
          </cell>
          <cell r="D52">
            <v>7.6042820228866742E-2</v>
          </cell>
          <cell r="E52">
            <v>8.0326557403950685E-2</v>
          </cell>
          <cell r="F52">
            <v>7.3776515784199095E-2</v>
          </cell>
          <cell r="G52">
            <v>8.276318693445156E-2</v>
          </cell>
          <cell r="H52">
            <v>8.8499999999999995E-2</v>
          </cell>
          <cell r="I52">
            <v>8.5000000000000006E-2</v>
          </cell>
          <cell r="J52">
            <v>7.2499999999999995E-2</v>
          </cell>
          <cell r="K52">
            <v>6.3555188714639457E-2</v>
          </cell>
          <cell r="L52">
            <v>3.0956399437412099E-2</v>
          </cell>
          <cell r="M52">
            <v>4.4282866189750206E-2</v>
          </cell>
          <cell r="N52">
            <v>3.8223444394704868E-2</v>
          </cell>
          <cell r="O52">
            <v>3.3235294117647064E-2</v>
          </cell>
          <cell r="P52">
            <v>7.4995887819721996E-2</v>
          </cell>
          <cell r="Q52">
            <v>5.5945033319915911E-2</v>
          </cell>
          <cell r="R52">
            <v>4.5206804346589288E-2</v>
          </cell>
          <cell r="S52">
            <v>6.4794493216280932E-2</v>
          </cell>
          <cell r="T52">
            <v>5.5643853820598006E-2</v>
          </cell>
          <cell r="U52">
            <v>2.7452669873866114E-2</v>
          </cell>
          <cell r="V52">
            <v>7.4336766009684238E-2</v>
          </cell>
          <cell r="W52">
            <v>5.1498192841319811E-2</v>
          </cell>
          <cell r="X52">
            <v>5.005939508391459E-2</v>
          </cell>
          <cell r="Y52">
            <v>4.4710271473219994E-2</v>
          </cell>
          <cell r="Z52">
            <v>4.7251898872010818E-2</v>
          </cell>
        </row>
        <row r="53">
          <cell r="B53" t="str">
            <v>Build &amp; Const.</v>
          </cell>
          <cell r="D53">
            <v>7.6042820228866742E-2</v>
          </cell>
          <cell r="E53">
            <v>8.0326557403950685E-2</v>
          </cell>
          <cell r="F53">
            <v>7.3776515784199095E-2</v>
          </cell>
          <cell r="G53">
            <v>8.276318693445156E-2</v>
          </cell>
          <cell r="H53">
            <v>8.8499999999999995E-2</v>
          </cell>
          <cell r="I53">
            <v>8.5000000000000006E-2</v>
          </cell>
          <cell r="J53">
            <v>7.2499999999999995E-2</v>
          </cell>
          <cell r="K53">
            <v>0.17668478260869566</v>
          </cell>
          <cell r="L53">
            <v>0.14553097345132743</v>
          </cell>
          <cell r="M53">
            <v>0.1490661478599222</v>
          </cell>
          <cell r="N53">
            <v>0.1474120082815735</v>
          </cell>
          <cell r="O53">
            <v>0.15637795275590552</v>
          </cell>
          <cell r="P53">
            <v>0.16407074973600849</v>
          </cell>
          <cell r="Q53">
            <v>0.16056297572885253</v>
          </cell>
          <cell r="R53">
            <v>9.8016905071521457E-2</v>
          </cell>
          <cell r="S53">
            <v>0.13901993159570705</v>
          </cell>
          <cell r="T53">
            <v>0.11951883233347764</v>
          </cell>
          <cell r="U53">
            <v>0.12274395839706331</v>
          </cell>
          <cell r="V53">
            <v>7.6316319247451553E-2</v>
          </cell>
          <cell r="W53">
            <v>9.902286221889757E-2</v>
          </cell>
          <cell r="X53">
            <v>8.8360933934109667E-2</v>
          </cell>
          <cell r="Y53">
            <v>5.5537524280082552E-2</v>
          </cell>
          <cell r="Z53">
            <v>6.8429814053852803E-2</v>
          </cell>
        </row>
        <row r="54">
          <cell r="B54" t="str">
            <v>Construction</v>
          </cell>
          <cell r="K54">
            <v>0.17668478260869566</v>
          </cell>
          <cell r="L54">
            <v>0.14553097345132743</v>
          </cell>
          <cell r="M54">
            <v>0.1490661478599222</v>
          </cell>
          <cell r="N54">
            <v>0.1474120082815735</v>
          </cell>
          <cell r="O54">
            <v>0.15637795275590552</v>
          </cell>
          <cell r="P54">
            <v>0.16407074973600849</v>
          </cell>
          <cell r="Q54">
            <v>0.16056297572885253</v>
          </cell>
          <cell r="R54">
            <v>9.8016905071521457E-2</v>
          </cell>
          <cell r="S54">
            <v>0.13901993159570705</v>
          </cell>
          <cell r="T54">
            <v>0.11951883233347764</v>
          </cell>
          <cell r="U54">
            <v>0.12274395839706331</v>
          </cell>
          <cell r="V54">
            <v>7.6316319247451553E-2</v>
          </cell>
          <cell r="W54">
            <v>9.902286221889757E-2</v>
          </cell>
          <cell r="X54">
            <v>8.8360933934109667E-2</v>
          </cell>
          <cell r="Y54">
            <v>4.8695117480814017E-2</v>
          </cell>
          <cell r="Z54">
            <v>6.3665945197814974E-2</v>
          </cell>
        </row>
        <row r="55">
          <cell r="A55" t="str">
            <v>Tax Rate (Adj. for div)</v>
          </cell>
          <cell r="D55">
            <v>0.50770308123249297</v>
          </cell>
          <cell r="E55">
            <v>0.56405833464011279</v>
          </cell>
          <cell r="F55">
            <v>0.38291855203619901</v>
          </cell>
          <cell r="G55">
            <v>0.46813986510472133</v>
          </cell>
          <cell r="H55">
            <v>0.43247199328005059</v>
          </cell>
          <cell r="I55">
            <v>0.43123361194020443</v>
          </cell>
          <cell r="J55">
            <v>0.47240477201997755</v>
          </cell>
          <cell r="K55">
            <v>0.38852157317156299</v>
          </cell>
          <cell r="L55">
            <v>0.33632967546112541</v>
          </cell>
          <cell r="M55">
            <v>0.25248355953546953</v>
          </cell>
          <cell r="N55">
            <v>0.28390201224846906</v>
          </cell>
          <cell r="O55">
            <v>0.33032664856817578</v>
          </cell>
          <cell r="P55">
            <v>0.22075653535718595</v>
          </cell>
          <cell r="Q55">
            <v>0.26540808679204886</v>
          </cell>
          <cell r="R55">
            <v>0.24844316386281254</v>
          </cell>
          <cell r="S55">
            <v>0.29726742400982509</v>
          </cell>
          <cell r="T55">
            <v>0.27784351427303655</v>
          </cell>
          <cell r="U55">
            <v>0.3025732666190134</v>
          </cell>
          <cell r="V55">
            <v>0.27572673755305072</v>
          </cell>
          <cell r="W55">
            <v>0.2861877837506614</v>
          </cell>
          <cell r="X55">
            <v>0.37414848667758899</v>
          </cell>
          <cell r="Y55">
            <v>0.3477723084948412</v>
          </cell>
          <cell r="Z55">
            <v>0.36</v>
          </cell>
        </row>
        <row r="56">
          <cell r="A56" t="str">
            <v>Tax Rate (Adj. for goodwill &amp; dividends)</v>
          </cell>
          <cell r="D56">
            <v>0.50770308123249297</v>
          </cell>
          <cell r="E56">
            <v>0.56405833464011279</v>
          </cell>
          <cell r="F56">
            <v>0.38291855203619901</v>
          </cell>
          <cell r="G56">
            <v>0.46813986510472133</v>
          </cell>
          <cell r="H56">
            <v>0.43247199328005059</v>
          </cell>
          <cell r="I56">
            <v>0.43123361194020443</v>
          </cell>
          <cell r="J56">
            <v>0.47240477201997755</v>
          </cell>
          <cell r="K56">
            <v>0.38852157317156299</v>
          </cell>
          <cell r="L56">
            <v>0.33632967546112541</v>
          </cell>
          <cell r="M56">
            <v>0.25248355953546953</v>
          </cell>
          <cell r="N56">
            <v>0.28390201224846906</v>
          </cell>
          <cell r="O56">
            <v>0.35689279969722765</v>
          </cell>
          <cell r="P56">
            <v>0.22833468319730862</v>
          </cell>
          <cell r="Q56">
            <v>0.26540808679204886</v>
          </cell>
          <cell r="R56">
            <v>0.28430121250797702</v>
          </cell>
          <cell r="S56">
            <v>0.32340169684013637</v>
          </cell>
          <cell r="T56">
            <v>0.27784351427303655</v>
          </cell>
          <cell r="U56">
            <v>0.35985717929099698</v>
          </cell>
          <cell r="V56">
            <v>0.30771581359816652</v>
          </cell>
          <cell r="W56">
            <v>0.32725014332123054</v>
          </cell>
          <cell r="X56">
            <v>0.47030132234988076</v>
          </cell>
          <cell r="Y56">
            <v>0.42240924276705505</v>
          </cell>
          <cell r="Z56">
            <v>0.44420357899063717</v>
          </cell>
        </row>
        <row r="57">
          <cell r="A57" t="str">
            <v>Tax Rate (Adj. for goodwill &amp; dividends)</v>
          </cell>
          <cell r="O57">
            <v>0.35689279969722765</v>
          </cell>
          <cell r="P57">
            <v>0.22833468319730862</v>
          </cell>
          <cell r="R57">
            <v>0.28430121250797702</v>
          </cell>
          <cell r="S57">
            <v>0.32340169684013637</v>
          </cell>
          <cell r="U57">
            <v>0.35985717929099698</v>
          </cell>
          <cell r="V57">
            <v>0.30773148619741258</v>
          </cell>
          <cell r="W57">
            <v>0.32726056629614281</v>
          </cell>
          <cell r="X57">
            <v>0.47030132234988076</v>
          </cell>
          <cell r="Y57">
            <v>0.51787265731661958</v>
          </cell>
          <cell r="Z57">
            <v>0.50055248618784554</v>
          </cell>
        </row>
        <row r="59">
          <cell r="A59" t="str">
            <v>Cashflow</v>
          </cell>
        </row>
        <row r="60">
          <cell r="A60" t="str">
            <v>Cashflow</v>
          </cell>
        </row>
        <row r="61">
          <cell r="A61" t="str">
            <v>Consolidated Pre-tax profit</v>
          </cell>
          <cell r="I61">
            <v>12.381632</v>
          </cell>
          <cell r="J61">
            <v>16.070775000000001</v>
          </cell>
          <cell r="K61">
            <v>20.097999999999999</v>
          </cell>
          <cell r="L61">
            <v>11.131999999999998</v>
          </cell>
          <cell r="M61">
            <v>18.493999999999996</v>
          </cell>
          <cell r="N61">
            <v>29.625999999999994</v>
          </cell>
          <cell r="O61">
            <v>14.259000000000002</v>
          </cell>
          <cell r="P61">
            <v>19.887999999999998</v>
          </cell>
          <cell r="Q61">
            <v>34.146999999999998</v>
          </cell>
          <cell r="R61">
            <v>13.814</v>
          </cell>
          <cell r="S61">
            <v>20.117999999999995</v>
          </cell>
          <cell r="T61">
            <v>33.931999999999995</v>
          </cell>
          <cell r="U61">
            <v>17.427000000000007</v>
          </cell>
          <cell r="V61">
            <v>25.975999999999999</v>
          </cell>
          <cell r="W61">
            <v>43.403000000000006</v>
          </cell>
          <cell r="X61">
            <v>14.83</v>
          </cell>
          <cell r="Y61">
            <v>17.685722571695209</v>
          </cell>
          <cell r="Z61">
            <v>32.515722571695207</v>
          </cell>
        </row>
        <row r="62">
          <cell r="A62" t="str">
            <v>Consolidated Pre-tax profit</v>
          </cell>
          <cell r="I62">
            <v>12.381632</v>
          </cell>
          <cell r="J62">
            <v>16.070775000000001</v>
          </cell>
          <cell r="K62">
            <v>20.097999999999999</v>
          </cell>
          <cell r="L62">
            <v>11.131999999999998</v>
          </cell>
          <cell r="M62">
            <v>18.493999999999996</v>
          </cell>
          <cell r="N62">
            <v>29.625999999999994</v>
          </cell>
          <cell r="O62">
            <v>14.259000000000002</v>
          </cell>
          <cell r="P62">
            <v>19.887999999999998</v>
          </cell>
          <cell r="Q62">
            <v>34.146999999999998</v>
          </cell>
          <cell r="R62">
            <v>13.814</v>
          </cell>
          <cell r="S62">
            <v>20.117999999999995</v>
          </cell>
          <cell r="T62">
            <v>33.931999999999995</v>
          </cell>
          <cell r="U62">
            <v>17.427000000000007</v>
          </cell>
          <cell r="V62">
            <v>25.975000000000001</v>
          </cell>
          <cell r="W62">
            <v>43.402000000000008</v>
          </cell>
          <cell r="X62">
            <v>14.83</v>
          </cell>
          <cell r="Y62">
            <v>23.515999999999991</v>
          </cell>
          <cell r="Z62">
            <v>38.345999999999989</v>
          </cell>
        </row>
        <row r="63">
          <cell r="A63" t="str">
            <v>Add: Depreciation/Amortisation</v>
          </cell>
          <cell r="I63">
            <v>14.345000000000001</v>
          </cell>
          <cell r="J63">
            <v>15.202999999999999</v>
          </cell>
          <cell r="K63">
            <v>18.645</v>
          </cell>
          <cell r="L63">
            <v>10.066000000000001</v>
          </cell>
          <cell r="M63">
            <v>10.946</v>
          </cell>
          <cell r="N63">
            <v>21.012</v>
          </cell>
          <cell r="O63">
            <v>11.018000000000001</v>
          </cell>
          <cell r="P63">
            <v>11.355</v>
          </cell>
          <cell r="Q63">
            <v>22.373000000000001</v>
          </cell>
          <cell r="R63">
            <v>12.026999999999999</v>
          </cell>
          <cell r="S63">
            <v>13.021000000000003</v>
          </cell>
          <cell r="T63">
            <v>25.048000000000002</v>
          </cell>
          <cell r="U63">
            <v>14.654</v>
          </cell>
          <cell r="V63">
            <v>15.704999999999998</v>
          </cell>
          <cell r="W63">
            <v>30.358999999999998</v>
          </cell>
          <cell r="X63">
            <v>16.582999999999998</v>
          </cell>
          <cell r="Y63">
            <v>22.158999999999999</v>
          </cell>
          <cell r="Z63">
            <v>38.741999999999997</v>
          </cell>
        </row>
        <row r="64">
          <cell r="A64" t="str">
            <v xml:space="preserve">       Funds rasied</v>
          </cell>
          <cell r="I64">
            <v>39.4</v>
          </cell>
          <cell r="J64">
            <v>15.202999999999999</v>
          </cell>
          <cell r="K64">
            <v>65.453999999999994</v>
          </cell>
          <cell r="L64">
            <v>0</v>
          </cell>
          <cell r="M64">
            <v>3.4039999999999999</v>
          </cell>
          <cell r="N64">
            <v>3.4039999999999999</v>
          </cell>
          <cell r="O64">
            <v>0</v>
          </cell>
          <cell r="P64">
            <v>0</v>
          </cell>
          <cell r="Q64">
            <v>0</v>
          </cell>
          <cell r="R64">
            <v>0.122</v>
          </cell>
          <cell r="S64">
            <v>3.1630000000000003</v>
          </cell>
          <cell r="T64">
            <v>3.2850000000000001</v>
          </cell>
          <cell r="U64">
            <v>0.59</v>
          </cell>
          <cell r="V64">
            <v>5.7000000000000051E-2</v>
          </cell>
          <cell r="W64">
            <v>0.64700000000000002</v>
          </cell>
          <cell r="X64">
            <v>8.4000000000000005E-2</v>
          </cell>
          <cell r="Y64">
            <v>-8.4000000000000005E-2</v>
          </cell>
          <cell r="Z64">
            <v>36.822000000000003</v>
          </cell>
        </row>
        <row r="65">
          <cell r="A65" t="str">
            <v xml:space="preserve">        Asset sales</v>
          </cell>
          <cell r="I65">
            <v>3.6</v>
          </cell>
          <cell r="J65">
            <v>1.0580000000000001</v>
          </cell>
          <cell r="K65">
            <v>2.8</v>
          </cell>
          <cell r="L65">
            <v>0.22500000000000001</v>
          </cell>
          <cell r="M65">
            <v>0.43900000000000006</v>
          </cell>
          <cell r="N65">
            <v>0.66400000000000003</v>
          </cell>
          <cell r="O65">
            <v>0.82499999999999996</v>
          </cell>
          <cell r="P65">
            <v>2.46</v>
          </cell>
          <cell r="Q65">
            <v>3.2850000000000001</v>
          </cell>
          <cell r="R65">
            <v>0.98599999999999999</v>
          </cell>
          <cell r="S65">
            <v>10.138</v>
          </cell>
          <cell r="T65">
            <v>11.124000000000001</v>
          </cell>
          <cell r="U65">
            <v>0.32900000000000001</v>
          </cell>
          <cell r="V65">
            <v>4.9580000000000002</v>
          </cell>
          <cell r="W65">
            <v>5.2869999999999999</v>
          </cell>
          <cell r="X65">
            <v>1.1499999999999999</v>
          </cell>
          <cell r="Y65">
            <v>3.85</v>
          </cell>
          <cell r="Z65">
            <v>5</v>
          </cell>
        </row>
        <row r="66">
          <cell r="A66" t="str">
            <v xml:space="preserve">        Asset sales</v>
          </cell>
          <cell r="I66">
            <v>3.6</v>
          </cell>
          <cell r="J66">
            <v>1.0580000000000001</v>
          </cell>
          <cell r="K66">
            <v>2.8</v>
          </cell>
          <cell r="L66">
            <v>0.22500000000000001</v>
          </cell>
          <cell r="M66">
            <v>0.43900000000000006</v>
          </cell>
          <cell r="N66">
            <v>0.66400000000000003</v>
          </cell>
          <cell r="O66">
            <v>0.82499999999999996</v>
          </cell>
          <cell r="P66">
            <v>2.46</v>
          </cell>
          <cell r="Q66">
            <v>3.2850000000000001</v>
          </cell>
          <cell r="R66">
            <v>0.98599999999999999</v>
          </cell>
          <cell r="S66">
            <v>10.138</v>
          </cell>
          <cell r="T66">
            <v>11.124000000000001</v>
          </cell>
          <cell r="U66">
            <v>0.32900000000000001</v>
          </cell>
          <cell r="V66">
            <v>4.9580000000000002</v>
          </cell>
          <cell r="W66">
            <v>5.2869999999999999</v>
          </cell>
          <cell r="X66">
            <v>1.1499999999999999</v>
          </cell>
          <cell r="Y66">
            <v>0.72300000000000009</v>
          </cell>
          <cell r="Z66">
            <v>1.873</v>
          </cell>
        </row>
        <row r="67">
          <cell r="A67" t="str">
            <v>Less: Tax paid</v>
          </cell>
          <cell r="I67">
            <v>2.65</v>
          </cell>
          <cell r="J67">
            <v>3</v>
          </cell>
          <cell r="K67">
            <v>4.7880000000000003</v>
          </cell>
          <cell r="L67">
            <v>4.0970000000000004</v>
          </cell>
          <cell r="M67">
            <v>4.0529999999999999</v>
          </cell>
          <cell r="N67">
            <v>8.15</v>
          </cell>
          <cell r="O67">
            <v>3.7770000000000001</v>
          </cell>
          <cell r="P67">
            <v>6.3039999999999994</v>
          </cell>
          <cell r="Q67">
            <v>10.081</v>
          </cell>
          <cell r="R67">
            <v>3.9790000000000001</v>
          </cell>
          <cell r="S67">
            <v>2.5259999999999998</v>
          </cell>
          <cell r="T67">
            <v>6.5049999999999999</v>
          </cell>
          <cell r="U67">
            <v>3.907</v>
          </cell>
          <cell r="V67">
            <v>3.9139999999999997</v>
          </cell>
          <cell r="W67">
            <v>7.8209999999999997</v>
          </cell>
          <cell r="X67">
            <v>3.6440000000000001</v>
          </cell>
          <cell r="Y67">
            <v>6.6309999999999985</v>
          </cell>
          <cell r="Z67">
            <v>10.274999999999999</v>
          </cell>
        </row>
        <row r="68">
          <cell r="A68" t="str">
            <v xml:space="preserve">         Dividend paid</v>
          </cell>
          <cell r="I68">
            <v>0.97499999999999998</v>
          </cell>
          <cell r="J68">
            <v>4.9610000000000003</v>
          </cell>
          <cell r="K68">
            <v>1.9059999999999999</v>
          </cell>
          <cell r="L68">
            <v>2.4500000000000002</v>
          </cell>
          <cell r="M68">
            <v>1.7389999999999999</v>
          </cell>
          <cell r="N68">
            <v>4.1890000000000001</v>
          </cell>
          <cell r="O68">
            <v>2.6150000000000002</v>
          </cell>
          <cell r="P68">
            <v>2.149</v>
          </cell>
          <cell r="Q68">
            <v>4.7640000000000002</v>
          </cell>
          <cell r="R68">
            <v>3.9860000000000002</v>
          </cell>
          <cell r="S68">
            <v>2.1240000000000001</v>
          </cell>
          <cell r="T68">
            <v>6.11</v>
          </cell>
          <cell r="U68">
            <v>0.58899999999999997</v>
          </cell>
          <cell r="V68">
            <v>-0.33899999999999997</v>
          </cell>
          <cell r="W68">
            <v>0.25</v>
          </cell>
          <cell r="X68">
            <v>5.3010000000000002</v>
          </cell>
          <cell r="Y68">
            <v>2.8988382779999999</v>
          </cell>
          <cell r="Z68">
            <v>8.1998382779999996</v>
          </cell>
        </row>
        <row r="69">
          <cell r="A69" t="str">
            <v xml:space="preserve">         Capital expenditure</v>
          </cell>
          <cell r="I69">
            <v>10.6</v>
          </cell>
          <cell r="J69">
            <v>23.347000000000001</v>
          </cell>
          <cell r="K69">
            <v>44.043999999999997</v>
          </cell>
          <cell r="L69">
            <v>13.132</v>
          </cell>
          <cell r="M69">
            <v>16.97</v>
          </cell>
          <cell r="N69">
            <v>30.102</v>
          </cell>
          <cell r="O69">
            <v>28.44</v>
          </cell>
          <cell r="P69">
            <v>22.045999999999996</v>
          </cell>
          <cell r="Q69">
            <v>50.485999999999997</v>
          </cell>
          <cell r="R69">
            <v>26.251999999999999</v>
          </cell>
          <cell r="S69">
            <v>38.486000000000004</v>
          </cell>
          <cell r="T69">
            <v>64.738</v>
          </cell>
          <cell r="U69">
            <v>44.527999999999999</v>
          </cell>
          <cell r="V69">
            <v>113.096</v>
          </cell>
          <cell r="W69">
            <v>157.624</v>
          </cell>
          <cell r="X69">
            <v>73.962000000000003</v>
          </cell>
          <cell r="Y69">
            <v>51.037999999999997</v>
          </cell>
          <cell r="Z69">
            <v>125</v>
          </cell>
        </row>
        <row r="70">
          <cell r="A70" t="str">
            <v xml:space="preserve">         Acquistions</v>
          </cell>
          <cell r="I70">
            <v>46.7</v>
          </cell>
          <cell r="J70">
            <v>7.4</v>
          </cell>
          <cell r="K70">
            <v>40.1</v>
          </cell>
          <cell r="L70">
            <v>15.148</v>
          </cell>
          <cell r="M70">
            <v>-0.26900000000000013</v>
          </cell>
          <cell r="N70">
            <v>14.879</v>
          </cell>
          <cell r="O70">
            <v>0.45800000000000002</v>
          </cell>
          <cell r="P70">
            <v>-7.6000000000000012E-2</v>
          </cell>
          <cell r="Q70">
            <v>0.38200000000000001</v>
          </cell>
          <cell r="R70">
            <v>1.4710000000000001</v>
          </cell>
          <cell r="S70">
            <v>-1.4710000000000001</v>
          </cell>
          <cell r="T70">
            <v>0</v>
          </cell>
          <cell r="U70">
            <v>65.174999999999997</v>
          </cell>
          <cell r="V70">
            <v>1.4339999999999975</v>
          </cell>
          <cell r="W70">
            <v>66.608999999999995</v>
          </cell>
          <cell r="X70">
            <v>0</v>
          </cell>
          <cell r="Y70">
            <v>40</v>
          </cell>
          <cell r="Z70">
            <v>40</v>
          </cell>
        </row>
        <row r="71">
          <cell r="A71" t="str">
            <v xml:space="preserve">         Other</v>
          </cell>
          <cell r="I71">
            <v>46.7</v>
          </cell>
          <cell r="J71">
            <v>7.4</v>
          </cell>
          <cell r="K71">
            <v>14.2</v>
          </cell>
          <cell r="L71">
            <v>0</v>
          </cell>
          <cell r="M71">
            <v>5</v>
          </cell>
          <cell r="N71">
            <v>5</v>
          </cell>
          <cell r="O71">
            <v>-2.7</v>
          </cell>
          <cell r="P71">
            <v>4.0999999999999996</v>
          </cell>
          <cell r="Q71">
            <v>1.4</v>
          </cell>
          <cell r="R71">
            <v>-6.3</v>
          </cell>
          <cell r="S71">
            <v>7.5</v>
          </cell>
          <cell r="T71">
            <v>1.2</v>
          </cell>
          <cell r="U71">
            <v>-16.899999999999999</v>
          </cell>
          <cell r="V71">
            <v>1.0999999999999979</v>
          </cell>
          <cell r="W71">
            <v>-15.8</v>
          </cell>
          <cell r="X71">
            <v>-0.5</v>
          </cell>
          <cell r="Y71">
            <v>5.5</v>
          </cell>
          <cell r="Z71">
            <v>5</v>
          </cell>
        </row>
        <row r="72">
          <cell r="A72" t="str">
            <v>Working Capital adjustment</v>
          </cell>
          <cell r="I72">
            <v>1.5</v>
          </cell>
          <cell r="J72">
            <v>7.1224000000000052</v>
          </cell>
          <cell r="K72">
            <v>24.5</v>
          </cell>
          <cell r="L72">
            <v>-5</v>
          </cell>
          <cell r="M72">
            <v>6.7439999999999998</v>
          </cell>
          <cell r="N72">
            <v>1.744</v>
          </cell>
          <cell r="O72">
            <v>2</v>
          </cell>
          <cell r="P72">
            <v>0.20000000000000018</v>
          </cell>
          <cell r="Q72">
            <v>2.2000000000000002</v>
          </cell>
          <cell r="R72">
            <v>1.6</v>
          </cell>
          <cell r="S72">
            <v>7.4</v>
          </cell>
          <cell r="T72">
            <v>9</v>
          </cell>
          <cell r="U72">
            <v>3</v>
          </cell>
          <cell r="V72">
            <v>-15.1</v>
          </cell>
          <cell r="W72">
            <v>-12.1</v>
          </cell>
          <cell r="X72">
            <v>3</v>
          </cell>
          <cell r="Y72">
            <v>2.6490601475856055</v>
          </cell>
          <cell r="Z72">
            <v>5.6490601475856055</v>
          </cell>
        </row>
        <row r="73">
          <cell r="A73" t="str">
            <v>Working Capital adjustment</v>
          </cell>
          <cell r="I73">
            <v>1.5</v>
          </cell>
          <cell r="J73">
            <v>7.1224000000000052</v>
          </cell>
          <cell r="K73">
            <v>24.5</v>
          </cell>
          <cell r="L73">
            <v>-5</v>
          </cell>
          <cell r="M73">
            <v>6.7439999999999998</v>
          </cell>
          <cell r="N73">
            <v>1.744</v>
          </cell>
          <cell r="O73">
            <v>2</v>
          </cell>
          <cell r="P73">
            <v>0.20000000000000018</v>
          </cell>
          <cell r="Q73">
            <v>2.2000000000000002</v>
          </cell>
          <cell r="R73">
            <v>1.6</v>
          </cell>
          <cell r="S73">
            <v>7.4</v>
          </cell>
          <cell r="T73">
            <v>9</v>
          </cell>
          <cell r="U73">
            <v>3</v>
          </cell>
          <cell r="V73">
            <v>-15.1</v>
          </cell>
          <cell r="W73">
            <v>-12.1</v>
          </cell>
          <cell r="X73">
            <v>3</v>
          </cell>
          <cell r="Y73">
            <v>24.46</v>
          </cell>
          <cell r="Z73">
            <v>27.46</v>
          </cell>
        </row>
        <row r="74">
          <cell r="A74" t="str">
            <v>Net Cash Retained (used for debt reduction)</v>
          </cell>
          <cell r="I74">
            <v>7.3016319999999908</v>
          </cell>
          <cell r="J74">
            <v>-13.498625000000004</v>
          </cell>
          <cell r="K74">
            <v>-22.541000000000025</v>
          </cell>
          <cell r="L74">
            <v>-8.4039999999999999</v>
          </cell>
          <cell r="M74">
            <v>-0.95400000000000773</v>
          </cell>
          <cell r="N74">
            <v>-9.3580000000000112</v>
          </cell>
          <cell r="O74">
            <v>-8.4879999999999924</v>
          </cell>
          <cell r="P74">
            <v>-1.019999999999996</v>
          </cell>
          <cell r="Q74">
            <v>-9.5080000000000027</v>
          </cell>
          <cell r="R74">
            <v>-4.039000000000005</v>
          </cell>
          <cell r="S74">
            <v>-10.125000000000007</v>
          </cell>
          <cell r="T74">
            <v>-14.164000000000001</v>
          </cell>
          <cell r="U74">
            <v>-67.299000000000007</v>
          </cell>
          <cell r="V74">
            <v>-57.408999999999963</v>
          </cell>
          <cell r="W74">
            <v>-124.70799999999997</v>
          </cell>
          <cell r="X74">
            <v>-52.760000000000012</v>
          </cell>
          <cell r="Y74">
            <v>-65.106175853890363</v>
          </cell>
          <cell r="Z74">
            <v>-117.86617585389038</v>
          </cell>
        </row>
        <row r="75">
          <cell r="A75" t="str">
            <v>Net Cash Retained (used for debt reduction)</v>
          </cell>
          <cell r="I75">
            <v>7.3016319999999908</v>
          </cell>
          <cell r="J75">
            <v>-13.498625000000004</v>
          </cell>
          <cell r="K75">
            <v>-22.541000000000025</v>
          </cell>
          <cell r="L75">
            <v>-8.4039999999999999</v>
          </cell>
          <cell r="M75">
            <v>-0.95400000000000773</v>
          </cell>
          <cell r="N75">
            <v>-9.3580000000000112</v>
          </cell>
          <cell r="O75">
            <v>-8.4879999999999924</v>
          </cell>
          <cell r="P75">
            <v>-1.019999999999996</v>
          </cell>
          <cell r="Q75">
            <v>-9.5080000000000027</v>
          </cell>
          <cell r="R75">
            <v>-4.039000000000005</v>
          </cell>
          <cell r="S75">
            <v>-10.125000000000007</v>
          </cell>
          <cell r="T75">
            <v>-14.164000000000001</v>
          </cell>
          <cell r="U75">
            <v>-67.299000000000007</v>
          </cell>
          <cell r="V75">
            <v>-57.409999999999954</v>
          </cell>
          <cell r="W75">
            <v>-124.70899999999996</v>
          </cell>
          <cell r="X75">
            <v>-52.760000000000012</v>
          </cell>
          <cell r="Y75">
            <v>-66.242006999999944</v>
          </cell>
          <cell r="Z75">
            <v>-119.00200699999996</v>
          </cell>
        </row>
        <row r="76">
          <cell r="A76" t="str">
            <v>Net Debt 1st Jan</v>
          </cell>
          <cell r="I76">
            <v>32</v>
          </cell>
          <cell r="J76">
            <v>24.698368000000009</v>
          </cell>
          <cell r="K76">
            <v>38.196993000000013</v>
          </cell>
          <cell r="L76">
            <v>60.737993000000039</v>
          </cell>
          <cell r="M76">
            <v>69.141993000000042</v>
          </cell>
          <cell r="N76">
            <v>60.737993000000039</v>
          </cell>
          <cell r="O76">
            <v>70.09599300000005</v>
          </cell>
          <cell r="P76">
            <v>78.583993000000049</v>
          </cell>
          <cell r="Q76">
            <v>70.09599300000005</v>
          </cell>
          <cell r="R76">
            <v>79.60399300000006</v>
          </cell>
          <cell r="S76">
            <v>83.642993000000061</v>
          </cell>
          <cell r="T76">
            <v>79.60399300000006</v>
          </cell>
          <cell r="U76">
            <v>93.767993000000061</v>
          </cell>
          <cell r="V76">
            <v>161.06699300000008</v>
          </cell>
          <cell r="W76">
            <v>93.767993000000061</v>
          </cell>
          <cell r="X76">
            <v>218.47599300000002</v>
          </cell>
          <cell r="Y76">
            <v>271.23599300000001</v>
          </cell>
          <cell r="Z76">
            <v>218.47599300000002</v>
          </cell>
        </row>
        <row r="77">
          <cell r="A77" t="str">
            <v>Net Debt 31st Dec</v>
          </cell>
          <cell r="I77">
            <v>24.698368000000009</v>
          </cell>
          <cell r="J77">
            <v>38.196993000000013</v>
          </cell>
          <cell r="K77">
            <v>60.737993000000039</v>
          </cell>
          <cell r="L77">
            <v>69.141993000000042</v>
          </cell>
          <cell r="M77">
            <v>70.09599300000005</v>
          </cell>
          <cell r="N77">
            <v>70.09599300000005</v>
          </cell>
          <cell r="O77">
            <v>78.583993000000049</v>
          </cell>
          <cell r="P77">
            <v>79.603993000000045</v>
          </cell>
          <cell r="Q77">
            <v>79.60399300000006</v>
          </cell>
          <cell r="R77">
            <v>83.642993000000061</v>
          </cell>
          <cell r="S77">
            <v>93.767993000000075</v>
          </cell>
          <cell r="T77">
            <v>93.767993000000061</v>
          </cell>
          <cell r="U77">
            <v>161.06699300000008</v>
          </cell>
          <cell r="V77">
            <v>218.47599300000005</v>
          </cell>
          <cell r="W77">
            <v>218.47599300000002</v>
          </cell>
          <cell r="X77">
            <v>271.23599300000001</v>
          </cell>
          <cell r="Y77">
            <v>336.34216885389037</v>
          </cell>
          <cell r="Z77">
            <v>336.34216885389037</v>
          </cell>
        </row>
        <row r="78">
          <cell r="A78" t="str">
            <v>Net Debt 31st Dec</v>
          </cell>
          <cell r="I78">
            <v>24.698368000000009</v>
          </cell>
          <cell r="J78">
            <v>38.196993000000013</v>
          </cell>
          <cell r="K78">
            <v>60.737993000000039</v>
          </cell>
          <cell r="L78">
            <v>69.141993000000042</v>
          </cell>
          <cell r="M78">
            <v>70.09599300000005</v>
          </cell>
          <cell r="N78">
            <v>70.09599300000005</v>
          </cell>
          <cell r="O78">
            <v>78.583993000000049</v>
          </cell>
          <cell r="P78">
            <v>79.603993000000045</v>
          </cell>
          <cell r="Q78">
            <v>79.60399300000006</v>
          </cell>
          <cell r="R78">
            <v>83.642993000000061</v>
          </cell>
          <cell r="S78">
            <v>93.767993000000075</v>
          </cell>
          <cell r="T78">
            <v>93.767993000000061</v>
          </cell>
          <cell r="U78">
            <v>161.06699300000008</v>
          </cell>
          <cell r="V78">
            <v>218.47699300000005</v>
          </cell>
          <cell r="W78">
            <v>218.47699300000002</v>
          </cell>
          <cell r="X78">
            <v>271.23699300000004</v>
          </cell>
          <cell r="Y78">
            <v>337.47899999999998</v>
          </cell>
          <cell r="Z78">
            <v>337.47899999999998</v>
          </cell>
        </row>
        <row r="79">
          <cell r="A79" t="str">
            <v>Average net debt for year</v>
          </cell>
          <cell r="I79">
            <v>28.349184000000005</v>
          </cell>
          <cell r="J79">
            <v>31.447680500000011</v>
          </cell>
          <cell r="K79">
            <v>49.467493000000026</v>
          </cell>
          <cell r="L79">
            <v>64.939993000000044</v>
          </cell>
          <cell r="M79">
            <v>69.618993000000046</v>
          </cell>
          <cell r="N79">
            <v>65.416993000000048</v>
          </cell>
          <cell r="O79">
            <v>74.33999300000005</v>
          </cell>
          <cell r="P79">
            <v>79.09399300000004</v>
          </cell>
          <cell r="Q79">
            <v>74.849993000000055</v>
          </cell>
          <cell r="R79">
            <v>81.623493000000053</v>
          </cell>
          <cell r="S79">
            <v>88.705493000000075</v>
          </cell>
          <cell r="T79">
            <v>86.685993000000053</v>
          </cell>
          <cell r="U79">
            <v>127.41749300000006</v>
          </cell>
          <cell r="V79">
            <v>189.77149300000008</v>
          </cell>
          <cell r="W79">
            <v>156.12199300000003</v>
          </cell>
          <cell r="X79">
            <v>244.85599300000001</v>
          </cell>
          <cell r="Y79">
            <v>303.78908092694519</v>
          </cell>
          <cell r="Z79">
            <v>274.3225369634726</v>
          </cell>
        </row>
        <row r="80">
          <cell r="A80" t="str">
            <v>Cost of debt</v>
          </cell>
          <cell r="I80">
            <v>0.15</v>
          </cell>
          <cell r="J80">
            <v>0.115</v>
          </cell>
          <cell r="K80">
            <v>0.09</v>
          </cell>
          <cell r="L80">
            <v>0.1008315476720177</v>
          </cell>
          <cell r="M80">
            <v>9.4744260377336909E-2</v>
          </cell>
          <cell r="N80">
            <v>0.1</v>
          </cell>
          <cell r="O80">
            <v>0.10820555229269385</v>
          </cell>
          <cell r="P80">
            <v>9.2497542765352547E-2</v>
          </cell>
          <cell r="Q80">
            <v>0.10260522001652016</v>
          </cell>
          <cell r="R80">
            <v>8.7891362355688396E-2</v>
          </cell>
          <cell r="S80">
            <v>9.3906247722449321E-2</v>
          </cell>
          <cell r="T80">
            <v>8.9426212144792475E-2</v>
          </cell>
          <cell r="U80">
            <v>9.9546771023033664E-2</v>
          </cell>
          <cell r="V80">
            <v>7.9506145846678852E-2</v>
          </cell>
          <cell r="W80">
            <v>8.8943266308418173E-2</v>
          </cell>
          <cell r="X80">
            <v>8.2954881974238615E-2</v>
          </cell>
          <cell r="Y80">
            <v>7.4999999999999997E-2</v>
          </cell>
          <cell r="Z80">
            <v>7.8550201428144686E-2</v>
          </cell>
        </row>
        <row r="81">
          <cell r="A81" t="str">
            <v>Interest Cost</v>
          </cell>
          <cell r="I81">
            <v>4.2523776000000009</v>
          </cell>
          <cell r="J81">
            <v>3.6164832575000014</v>
          </cell>
          <cell r="K81">
            <v>4.4520743700000018</v>
          </cell>
          <cell r="L81">
            <v>3.274</v>
          </cell>
          <cell r="M81">
            <v>3.298</v>
          </cell>
          <cell r="N81">
            <v>6.5416993000000048</v>
          </cell>
          <cell r="O81">
            <v>4.0220000000000002</v>
          </cell>
          <cell r="P81">
            <v>3.6579999999999995</v>
          </cell>
          <cell r="Q81">
            <v>7.68</v>
          </cell>
          <cell r="R81">
            <v>3.5870000000000002</v>
          </cell>
          <cell r="S81">
            <v>4.1650000000000009</v>
          </cell>
          <cell r="T81">
            <v>7.7520000000000007</v>
          </cell>
          <cell r="U81">
            <v>6.3420000000000005</v>
          </cell>
          <cell r="V81">
            <v>7.5440000000000005</v>
          </cell>
          <cell r="W81">
            <v>13.886000000000001</v>
          </cell>
          <cell r="X81">
            <v>10.155999999999999</v>
          </cell>
          <cell r="Y81">
            <v>11.392090534760444</v>
          </cell>
          <cell r="Z81">
            <v>21.548090534760441</v>
          </cell>
        </row>
        <row r="82">
          <cell r="A82" t="str">
            <v>Interest Cost</v>
          </cell>
          <cell r="I82">
            <v>4.2523776000000009</v>
          </cell>
          <cell r="J82">
            <v>3.6164832575000014</v>
          </cell>
          <cell r="K82">
            <v>4.4520743700000018</v>
          </cell>
          <cell r="L82">
            <v>3.274</v>
          </cell>
          <cell r="M82">
            <v>3.298</v>
          </cell>
          <cell r="N82">
            <v>6.5416993000000048</v>
          </cell>
          <cell r="O82">
            <v>4.0220000000000002</v>
          </cell>
          <cell r="P82">
            <v>3.6579999999999995</v>
          </cell>
          <cell r="Q82">
            <v>7.68</v>
          </cell>
          <cell r="R82">
            <v>3.5870000000000002</v>
          </cell>
          <cell r="S82">
            <v>4.1650000000000009</v>
          </cell>
          <cell r="T82">
            <v>7.7520000000000007</v>
          </cell>
          <cell r="U82">
            <v>6.3420000000000005</v>
          </cell>
          <cell r="V82">
            <v>7.5449999999999999</v>
          </cell>
          <cell r="W82">
            <v>13.887</v>
          </cell>
          <cell r="X82">
            <v>10.155999999999999</v>
          </cell>
          <cell r="Y82">
            <v>11.721000000000002</v>
          </cell>
          <cell r="Z82">
            <v>21.877000000000002</v>
          </cell>
        </row>
        <row r="84">
          <cell r="A84" t="str">
            <v>EPS CALCULATION</v>
          </cell>
        </row>
        <row r="85">
          <cell r="A85" t="str">
            <v>Net Profit</v>
          </cell>
          <cell r="H85">
            <v>7.5</v>
          </cell>
          <cell r="I85">
            <v>7.5</v>
          </cell>
          <cell r="J85">
            <v>10.5</v>
          </cell>
          <cell r="K85">
            <v>15.2</v>
          </cell>
          <cell r="N85">
            <v>22.35</v>
          </cell>
          <cell r="Q85">
            <v>25.281999999999996</v>
          </cell>
          <cell r="T85">
            <v>23.760999999999996</v>
          </cell>
          <cell r="W85">
            <v>32.631000000000007</v>
          </cell>
          <cell r="Z85">
            <v>24.5</v>
          </cell>
        </row>
        <row r="86">
          <cell r="A86" t="str">
            <v>Net Profit (adj for G/Will amort)</v>
          </cell>
          <cell r="H86">
            <v>7.8659999999999997</v>
          </cell>
          <cell r="I86">
            <v>8.16</v>
          </cell>
          <cell r="J86">
            <v>11.38</v>
          </cell>
          <cell r="K86">
            <v>16.256999999999998</v>
          </cell>
          <cell r="N86">
            <v>23.85</v>
          </cell>
          <cell r="Q86">
            <v>26.682999999999996</v>
          </cell>
          <cell r="T86">
            <v>26.433999999999997</v>
          </cell>
          <cell r="W86">
            <v>37.13600000000001</v>
          </cell>
          <cell r="Z86">
            <v>29.242000000000001</v>
          </cell>
        </row>
        <row r="87">
          <cell r="A87" t="str">
            <v>Year End Capital:</v>
          </cell>
          <cell r="H87">
            <v>7.5</v>
          </cell>
          <cell r="I87">
            <v>7.5</v>
          </cell>
          <cell r="J87">
            <v>10.5</v>
          </cell>
          <cell r="K87">
            <v>15.2</v>
          </cell>
          <cell r="N87">
            <v>22.35</v>
          </cell>
          <cell r="Q87">
            <v>25.281999999999996</v>
          </cell>
          <cell r="T87">
            <v>23.760999999999996</v>
          </cell>
          <cell r="W87">
            <v>32.63000000000001</v>
          </cell>
          <cell r="Z87">
            <v>25.282999999999987</v>
          </cell>
        </row>
        <row r="88">
          <cell r="A88" t="str">
            <v>Avg. Ordinary shares (mill)</v>
          </cell>
          <cell r="H88">
            <v>64.234085750000006</v>
          </cell>
          <cell r="I88">
            <v>79.613447875000006</v>
          </cell>
          <cell r="J88">
            <v>86.459854750000005</v>
          </cell>
          <cell r="K88">
            <v>93.755880375000004</v>
          </cell>
          <cell r="N88">
            <v>118.30846025000001</v>
          </cell>
          <cell r="Q88">
            <v>123.27522811100002</v>
          </cell>
          <cell r="T88">
            <v>130.20565574999998</v>
          </cell>
          <cell r="U88">
            <v>0</v>
          </cell>
          <cell r="V88">
            <v>1.5801922500000067</v>
          </cell>
          <cell r="W88">
            <v>134.94625975</v>
          </cell>
          <cell r="X88">
            <v>2.5550000000000002</v>
          </cell>
          <cell r="Y88">
            <v>1.701125631</v>
          </cell>
          <cell r="Z88">
            <v>139.70250363100001</v>
          </cell>
        </row>
        <row r="89">
          <cell r="A89" t="str">
            <v xml:space="preserve">Issued Cap: </v>
          </cell>
          <cell r="B89" t="str">
            <v>1st Jan</v>
          </cell>
          <cell r="H89">
            <v>61.17</v>
          </cell>
          <cell r="I89">
            <v>62.876342999999999</v>
          </cell>
          <cell r="J89">
            <v>85.964714000000001</v>
          </cell>
          <cell r="K89">
            <v>86.938221999999996</v>
          </cell>
          <cell r="N89">
            <v>116.00873300000001</v>
          </cell>
          <cell r="Q89">
            <v>121.479572</v>
          </cell>
          <cell r="T89">
            <v>125.382248</v>
          </cell>
          <cell r="W89">
            <v>130.44290799999999</v>
          </cell>
          <cell r="Z89">
            <v>135.16006200000001</v>
          </cell>
        </row>
        <row r="90">
          <cell r="A90" t="str">
            <v>Avg. Ordinary shares (mill) diluted for options</v>
          </cell>
          <cell r="B90" t="str">
            <v>30th June</v>
          </cell>
          <cell r="H90">
            <v>61.17</v>
          </cell>
          <cell r="I90">
            <v>85.083042000000006</v>
          </cell>
          <cell r="J90">
            <v>86.636083999999997</v>
          </cell>
          <cell r="K90">
            <v>88.604500000000002</v>
          </cell>
          <cell r="N90">
            <v>118.494113</v>
          </cell>
          <cell r="Q90">
            <v>123.666204296</v>
          </cell>
          <cell r="T90">
            <v>128.10440199999999</v>
          </cell>
          <cell r="U90">
            <v>0</v>
          </cell>
          <cell r="V90">
            <v>3.2072300000000098</v>
          </cell>
          <cell r="W90">
            <v>133.650138</v>
          </cell>
          <cell r="X90">
            <v>4.28</v>
          </cell>
          <cell r="Y90">
            <v>2.8798559999999895</v>
          </cell>
          <cell r="Z90">
            <v>138.039918</v>
          </cell>
        </row>
        <row r="91">
          <cell r="A91" t="str">
            <v>Dilution for DRP</v>
          </cell>
          <cell r="B91" t="str">
            <v>1st Jan</v>
          </cell>
          <cell r="H91">
            <v>61.17</v>
          </cell>
          <cell r="I91">
            <v>1.7601198593881425E-2</v>
          </cell>
          <cell r="J91">
            <v>7.8098322993315145E-3</v>
          </cell>
          <cell r="K91">
            <v>1.9166230475704985E-2</v>
          </cell>
          <cell r="N91">
            <v>2.1424076754635292E-2</v>
          </cell>
          <cell r="Q91">
            <v>1.7999999999999999E-2</v>
          </cell>
          <cell r="T91">
            <v>2.1710840596828263E-2</v>
          </cell>
          <cell r="W91">
            <v>2.4587231679931598E-2</v>
          </cell>
          <cell r="Y91">
            <v>0.91193977700305839</v>
          </cell>
          <cell r="Z91">
            <v>2.1307004135585395E-2</v>
          </cell>
        </row>
        <row r="92">
          <cell r="B92" t="str">
            <v>31st Dec</v>
          </cell>
          <cell r="H92">
            <v>62.876342999999999</v>
          </cell>
          <cell r="I92">
            <v>85.964714000000001</v>
          </cell>
          <cell r="J92">
            <v>86.938221999999996</v>
          </cell>
          <cell r="K92">
            <v>116.00873300000001</v>
          </cell>
          <cell r="N92">
            <v>121.479572</v>
          </cell>
          <cell r="Q92">
            <v>125.382248</v>
          </cell>
          <cell r="T92">
            <v>130.44290799999999</v>
          </cell>
          <cell r="V92">
            <v>1.5099240000000123</v>
          </cell>
          <cell r="W92">
            <v>135.16006200000001</v>
          </cell>
          <cell r="X92">
            <v>3.8</v>
          </cell>
          <cell r="Y92">
            <v>2.4847185240000158</v>
          </cell>
          <cell r="Z92">
            <v>140.52463652400002</v>
          </cell>
        </row>
        <row r="93">
          <cell r="A93" t="str">
            <v>Dilution for DRP</v>
          </cell>
          <cell r="I93">
            <v>1.0362487979684537E-2</v>
          </cell>
          <cell r="J93">
            <v>3.4874383288145774E-3</v>
          </cell>
          <cell r="K93">
            <v>9.0766608919412746E-3</v>
          </cell>
          <cell r="N93">
            <v>2.5194998505959583E-2</v>
          </cell>
          <cell r="Q93">
            <v>1.3876416065076169E-2</v>
          </cell>
          <cell r="T93">
            <v>1.8254688859169699E-2</v>
          </cell>
          <cell r="V93">
            <v>1.0285511078185425</v>
          </cell>
          <cell r="W93">
            <v>1.1297586538967952E-2</v>
          </cell>
          <cell r="Y93">
            <v>1.0830000000000068</v>
          </cell>
          <cell r="Z93">
            <v>1.7999999999999999E-2</v>
          </cell>
        </row>
        <row r="94">
          <cell r="B94" t="str">
            <v>31st Dec</v>
          </cell>
          <cell r="H94">
            <v>62.876342999999999</v>
          </cell>
          <cell r="I94">
            <v>85.964714000000001</v>
          </cell>
          <cell r="J94">
            <v>86.938221999999996</v>
          </cell>
          <cell r="K94">
            <v>116.00873300000001</v>
          </cell>
          <cell r="N94">
            <v>121.479572</v>
          </cell>
          <cell r="Q94">
            <v>125.382248</v>
          </cell>
          <cell r="T94">
            <v>130.44290799999999</v>
          </cell>
          <cell r="V94">
            <v>1.5099240000000123</v>
          </cell>
          <cell r="W94">
            <v>135.16006200000001</v>
          </cell>
          <cell r="X94">
            <v>3.8</v>
          </cell>
          <cell r="Y94">
            <v>2.0368650000000059</v>
          </cell>
          <cell r="Z94">
            <v>140.07678300000001</v>
          </cell>
        </row>
        <row r="95">
          <cell r="A95" t="str">
            <v>EPS (¢/share)</v>
          </cell>
          <cell r="H95">
            <v>11.676043820706203</v>
          </cell>
          <cell r="I95">
            <v>9.4205190205750764</v>
          </cell>
          <cell r="J95">
            <v>12.144364607552154</v>
          </cell>
          <cell r="K95">
            <v>16.212316431997451</v>
          </cell>
          <cell r="N95">
            <v>18.89129480070298</v>
          </cell>
          <cell r="Q95">
            <v>20.508580991823813</v>
          </cell>
          <cell r="T95">
            <v>18.248823265881828</v>
          </cell>
          <cell r="V95">
            <v>1.0285511078185425</v>
          </cell>
          <cell r="W95">
            <v>24.180736880334326</v>
          </cell>
          <cell r="Y95">
            <v>0.88779665531241725</v>
          </cell>
          <cell r="Z95">
            <v>17.53726623590978</v>
          </cell>
        </row>
        <row r="96">
          <cell r="A96" t="str">
            <v>EPS (diluted for options)</v>
          </cell>
          <cell r="T96">
            <v>18.453791320812115</v>
          </cell>
          <cell r="U96" t="e">
            <v>#DIV/0!</v>
          </cell>
          <cell r="V96">
            <v>0</v>
          </cell>
          <cell r="W96">
            <v>24.346463296475328</v>
          </cell>
          <cell r="X96">
            <v>0</v>
          </cell>
          <cell r="Y96">
            <v>0</v>
          </cell>
          <cell r="Z96">
            <v>17.697350410629163</v>
          </cell>
        </row>
        <row r="97">
          <cell r="A97" t="str">
            <v>% change on p.c.p.</v>
          </cell>
          <cell r="H97">
            <v>11.676043820706203</v>
          </cell>
          <cell r="I97">
            <v>-0.19317543123049927</v>
          </cell>
          <cell r="J97">
            <v>0.28913965154446447</v>
          </cell>
          <cell r="K97">
            <v>0.33496621321098846</v>
          </cell>
          <cell r="N97">
            <v>0.16524340491024228</v>
          </cell>
          <cell r="Q97">
            <v>8.5610129331137791E-2</v>
          </cell>
          <cell r="T97">
            <v>-0.1101859620050205</v>
          </cell>
          <cell r="W97">
            <v>0.32505732167086404</v>
          </cell>
          <cell r="Z97">
            <v>-0.27474227428641923</v>
          </cell>
        </row>
        <row r="98">
          <cell r="A98" t="str">
            <v>EPS (adj for G/Will) (¢/share)</v>
          </cell>
          <cell r="H98">
            <v>12.245834759156667</v>
          </cell>
          <cell r="I98">
            <v>10.249524694385684</v>
          </cell>
          <cell r="J98">
            <v>13.162178022280335</v>
          </cell>
          <cell r="K98">
            <v>17.339712383880432</v>
          </cell>
          <cell r="N98">
            <v>20.159166934978344</v>
          </cell>
          <cell r="Q98">
            <v>21.645062360763976</v>
          </cell>
          <cell r="T98">
            <v>20.301729481516784</v>
          </cell>
          <cell r="U98" t="e">
            <v>#DIV/0!</v>
          </cell>
          <cell r="V98">
            <v>0</v>
          </cell>
          <cell r="W98">
            <v>27.519102840492039</v>
          </cell>
          <cell r="X98">
            <v>0</v>
          </cell>
          <cell r="Y98">
            <v>0</v>
          </cell>
          <cell r="Z98">
            <v>20.931622011039746</v>
          </cell>
        </row>
        <row r="99">
          <cell r="A99" t="str">
            <v>EPS (adj for G/Will) (diluted for options)</v>
          </cell>
          <cell r="I99">
            <v>-0.19317543123049927</v>
          </cell>
          <cell r="J99">
            <v>0.28913965154446447</v>
          </cell>
          <cell r="K99">
            <v>0.33496621321098846</v>
          </cell>
          <cell r="N99">
            <v>0.16524340491024228</v>
          </cell>
          <cell r="Q99">
            <v>8.5610129331137791E-2</v>
          </cell>
          <cell r="T99">
            <v>20.506697536447067</v>
          </cell>
          <cell r="U99" t="e">
            <v>#DIV/0!</v>
          </cell>
          <cell r="V99">
            <v>0</v>
          </cell>
          <cell r="W99">
            <v>27.684829256633037</v>
          </cell>
          <cell r="X99">
            <v>0</v>
          </cell>
          <cell r="Y99">
            <v>0</v>
          </cell>
          <cell r="Z99">
            <v>21.091706185759129</v>
          </cell>
        </row>
        <row r="100">
          <cell r="A100" t="str">
            <v>% change on p.c.p.</v>
          </cell>
          <cell r="H100">
            <v>12.245834759156667</v>
          </cell>
          <cell r="I100">
            <v>-0.16301951676085349</v>
          </cell>
          <cell r="J100">
            <v>0.28417447781652705</v>
          </cell>
          <cell r="K100">
            <v>0.31738929184277537</v>
          </cell>
          <cell r="N100">
            <v>0.16260099871777403</v>
          </cell>
          <cell r="Q100">
            <v>7.3708176065918771E-2</v>
          </cell>
          <cell r="T100">
            <v>-6.2061862278680852E-2</v>
          </cell>
          <cell r="W100">
            <v>0.36366851315982796</v>
          </cell>
          <cell r="Z100">
            <v>-0.2381493131041888</v>
          </cell>
        </row>
        <row r="101">
          <cell r="A101" t="str">
            <v>EPS (adj for G/Will &amp; @ 36 tax)</v>
          </cell>
          <cell r="T101">
            <v>20.506697536447067</v>
          </cell>
          <cell r="U101" t="e">
            <v>#DIV/0!</v>
          </cell>
          <cell r="V101">
            <v>0</v>
          </cell>
          <cell r="W101">
            <v>27.684088220903813</v>
          </cell>
          <cell r="X101">
            <v>0</v>
          </cell>
          <cell r="Y101">
            <v>0</v>
          </cell>
          <cell r="Z101">
            <v>17.691995439228773</v>
          </cell>
        </row>
        <row r="102">
          <cell r="A102" t="str">
            <v>% change on p.c.p.</v>
          </cell>
          <cell r="B102">
            <v>4.5999999999999996</v>
          </cell>
          <cell r="I102">
            <v>-0.16301951676085349</v>
          </cell>
          <cell r="J102">
            <v>0.28417447781652705</v>
          </cell>
          <cell r="K102">
            <v>0.31738929184277537</v>
          </cell>
          <cell r="N102">
            <v>0.16260099871777403</v>
          </cell>
          <cell r="Q102">
            <v>7.3708176065918771E-2</v>
          </cell>
          <cell r="T102">
            <v>-4.342012791042861E-2</v>
          </cell>
          <cell r="W102">
            <v>0.33705768565061006</v>
          </cell>
          <cell r="Z102">
            <v>-0.20514578162409181</v>
          </cell>
        </row>
        <row r="103">
          <cell r="A103" t="str">
            <v>Cashflow per Share (before dividends)</v>
          </cell>
          <cell r="I103">
            <v>27.901859036274026</v>
          </cell>
          <cell r="J103">
            <v>29.807793541314037</v>
          </cell>
          <cell r="K103">
            <v>35.694827744291239</v>
          </cell>
          <cell r="N103">
            <v>36.696445806376715</v>
          </cell>
          <cell r="Q103">
            <v>38.657401596604856</v>
          </cell>
          <cell r="T103">
            <v>37.486082857810118</v>
          </cell>
          <cell r="W103">
            <v>46.677840583869909</v>
          </cell>
          <cell r="Z103">
            <v>45.18407253288327</v>
          </cell>
        </row>
        <row r="104">
          <cell r="B104">
            <v>4.5999999999999996</v>
          </cell>
        </row>
        <row r="105">
          <cell r="A105" t="str">
            <v>Share base dilution - Options</v>
          </cell>
          <cell r="I105">
            <v>27.901859036274026</v>
          </cell>
          <cell r="J105">
            <v>29.807793541314037</v>
          </cell>
          <cell r="K105">
            <v>35.694827744291239</v>
          </cell>
          <cell r="N105">
            <v>36.696445806376715</v>
          </cell>
          <cell r="Q105">
            <v>38.657401596604856</v>
          </cell>
          <cell r="T105">
            <v>2.5374349999999999</v>
          </cell>
          <cell r="W105">
            <v>2.1213519999999999</v>
          </cell>
          <cell r="Z105">
            <v>2.1213519999999999</v>
          </cell>
        </row>
        <row r="106">
          <cell r="A106" t="str">
            <v>Earnings Dilituon Options</v>
          </cell>
          <cell r="T106">
            <v>0.26688000000000001</v>
          </cell>
          <cell r="W106">
            <v>0.2236416</v>
          </cell>
          <cell r="Z106">
            <v>0.2236416</v>
          </cell>
        </row>
        <row r="107">
          <cell r="A107" t="str">
            <v>Share base dilution - Options</v>
          </cell>
          <cell r="T107">
            <v>2.5374349999999999</v>
          </cell>
          <cell r="W107">
            <v>2.1213519999999999</v>
          </cell>
          <cell r="Z107">
            <v>3.8029999999999999</v>
          </cell>
        </row>
        <row r="108">
          <cell r="A108" t="str">
            <v>Earnings Dilituon Options</v>
          </cell>
          <cell r="T108">
            <v>0.26688000000000001</v>
          </cell>
          <cell r="W108">
            <v>0.2236416</v>
          </cell>
          <cell r="Z108">
            <v>0.48768268800000003</v>
          </cell>
        </row>
        <row r="109">
          <cell r="B109" t="str">
            <v>Series A no. on issue (m)</v>
          </cell>
          <cell r="Z109">
            <v>2.13</v>
          </cell>
        </row>
        <row r="110">
          <cell r="A110" t="str">
            <v>Options on issue</v>
          </cell>
          <cell r="B110" t="str">
            <v>Series A Exercise price ($)</v>
          </cell>
          <cell r="Z110">
            <v>2.75</v>
          </cell>
        </row>
        <row r="111">
          <cell r="B111" t="str">
            <v>Series A no. on issue (m)</v>
          </cell>
          <cell r="Z111">
            <v>2.13</v>
          </cell>
        </row>
        <row r="112">
          <cell r="B112" t="str">
            <v>Series A Exercise price ($)</v>
          </cell>
          <cell r="Z112">
            <v>2.75</v>
          </cell>
        </row>
        <row r="113">
          <cell r="B113" t="str">
            <v>Series A Expiry date</v>
          </cell>
          <cell r="Z113">
            <v>36655</v>
          </cell>
        </row>
        <row r="114">
          <cell r="B114" t="str">
            <v>Series B no. on issue (m)</v>
          </cell>
          <cell r="Z114">
            <v>1.375</v>
          </cell>
        </row>
        <row r="115">
          <cell r="B115" t="str">
            <v>Series B Exercise price ($)</v>
          </cell>
          <cell r="Z115">
            <v>5.13</v>
          </cell>
        </row>
        <row r="116">
          <cell r="B116" t="str">
            <v>Series B Expiry date</v>
          </cell>
          <cell r="Z116">
            <v>37414</v>
          </cell>
        </row>
        <row r="117">
          <cell r="B117" t="str">
            <v>Series C no. on issue (m)</v>
          </cell>
          <cell r="Z117">
            <v>1.673</v>
          </cell>
        </row>
        <row r="118">
          <cell r="A118" t="str">
            <v>Current Price</v>
          </cell>
          <cell r="B118" t="str">
            <v>Series C Exercise price ($)</v>
          </cell>
          <cell r="Z118">
            <v>4.09</v>
          </cell>
        </row>
        <row r="119">
          <cell r="B119" t="str">
            <v>Series C Expiry date</v>
          </cell>
          <cell r="Z119">
            <v>37750</v>
          </cell>
        </row>
        <row r="120">
          <cell r="A120" t="str">
            <v>Current Price</v>
          </cell>
          <cell r="B120">
            <v>6.3</v>
          </cell>
          <cell r="Z120">
            <v>0.48768268800000003</v>
          </cell>
        </row>
        <row r="121">
          <cell r="B121" t="str">
            <v>Options in the money</v>
          </cell>
          <cell r="Z121">
            <v>5.1779999999999999</v>
          </cell>
        </row>
        <row r="122">
          <cell r="B122" t="str">
            <v>Earnings adj. for Options</v>
          </cell>
          <cell r="Z122">
            <v>0.75854668799999991</v>
          </cell>
        </row>
      </sheetData>
      <sheetData sheetId="4" refreshError="1">
        <row r="1">
          <cell r="A1" t="str">
            <v>PACIFICA GROUP LIMITED</v>
          </cell>
        </row>
        <row r="3">
          <cell r="G3">
            <v>1992</v>
          </cell>
          <cell r="H3">
            <v>1993</v>
          </cell>
          <cell r="I3">
            <v>1994</v>
          </cell>
          <cell r="J3">
            <v>1995</v>
          </cell>
          <cell r="K3">
            <v>1996</v>
          </cell>
          <cell r="L3">
            <v>1997</v>
          </cell>
          <cell r="M3">
            <v>1998</v>
          </cell>
        </row>
        <row r="4">
          <cell r="M4" t="str">
            <v>Est</v>
          </cell>
        </row>
        <row r="5">
          <cell r="A5" t="str">
            <v>ASSETS</v>
          </cell>
        </row>
        <row r="7">
          <cell r="A7" t="str">
            <v>Current Assets</v>
          </cell>
        </row>
        <row r="8">
          <cell r="A8" t="str">
            <v>Cash</v>
          </cell>
          <cell r="C8">
            <v>11.635</v>
          </cell>
          <cell r="D8">
            <v>39.987000000000002</v>
          </cell>
          <cell r="E8">
            <v>8.9090000000000007</v>
          </cell>
          <cell r="F8">
            <v>18.465</v>
          </cell>
          <cell r="G8">
            <v>19.238</v>
          </cell>
          <cell r="H8">
            <v>68.180000000000007</v>
          </cell>
          <cell r="I8">
            <v>30.885000000000002</v>
          </cell>
          <cell r="J8">
            <v>34.116999999999997</v>
          </cell>
          <cell r="K8">
            <v>31.021999999999998</v>
          </cell>
          <cell r="L8">
            <v>62.673000000000002</v>
          </cell>
          <cell r="M8">
            <v>62.673000000000002</v>
          </cell>
        </row>
        <row r="9">
          <cell r="A9" t="str">
            <v>Inventories</v>
          </cell>
          <cell r="C9">
            <v>29.831</v>
          </cell>
          <cell r="D9">
            <v>37.841999999999999</v>
          </cell>
          <cell r="E9">
            <v>34.286999999999999</v>
          </cell>
          <cell r="F9">
            <v>35.094999999999999</v>
          </cell>
          <cell r="G9">
            <v>40.94</v>
          </cell>
          <cell r="H9">
            <v>55.777000000000001</v>
          </cell>
          <cell r="I9">
            <v>65.159000000000006</v>
          </cell>
          <cell r="J9">
            <v>67.820999999999998</v>
          </cell>
          <cell r="K9">
            <v>67.150000000000006</v>
          </cell>
          <cell r="L9">
            <v>67.028999999999996</v>
          </cell>
          <cell r="M9">
            <v>71.265795110689197</v>
          </cell>
        </row>
        <row r="10">
          <cell r="A10" t="str">
            <v>Trade Debtors</v>
          </cell>
          <cell r="C10">
            <v>33.859000000000002</v>
          </cell>
          <cell r="D10">
            <v>39.246000000000002</v>
          </cell>
          <cell r="E10">
            <v>41.502000000000002</v>
          </cell>
          <cell r="F10">
            <v>46.423000000000002</v>
          </cell>
          <cell r="G10">
            <v>53.524000000000001</v>
          </cell>
          <cell r="H10">
            <v>76.704999999999998</v>
          </cell>
          <cell r="I10">
            <v>72.126999999999995</v>
          </cell>
          <cell r="J10">
            <v>70.289000000000001</v>
          </cell>
          <cell r="K10">
            <v>77.442999999999998</v>
          </cell>
          <cell r="L10">
            <v>80.03</v>
          </cell>
          <cell r="M10">
            <v>84.266795110689202</v>
          </cell>
        </row>
        <row r="11">
          <cell r="A11" t="str">
            <v>Other Debtors</v>
          </cell>
          <cell r="I11">
            <v>11.901</v>
          </cell>
          <cell r="J11">
            <v>12.904999999999999</v>
          </cell>
          <cell r="K11">
            <v>14.108000000000001</v>
          </cell>
          <cell r="L11">
            <v>17.898</v>
          </cell>
          <cell r="M11">
            <v>13.4</v>
          </cell>
        </row>
        <row r="12">
          <cell r="A12" t="str">
            <v>TOTAL</v>
          </cell>
          <cell r="C12">
            <v>75.325000000000003</v>
          </cell>
          <cell r="D12">
            <v>117.07500000000002</v>
          </cell>
          <cell r="E12">
            <v>84.698000000000008</v>
          </cell>
          <cell r="F12">
            <v>99.983000000000004</v>
          </cell>
          <cell r="G12">
            <v>113.702</v>
          </cell>
          <cell r="H12">
            <v>200.66200000000001</v>
          </cell>
          <cell r="I12">
            <v>180.072</v>
          </cell>
          <cell r="J12">
            <v>185.13199999999998</v>
          </cell>
          <cell r="K12">
            <v>189.72300000000001</v>
          </cell>
          <cell r="L12">
            <v>227.63</v>
          </cell>
          <cell r="M12">
            <v>231.60559022137841</v>
          </cell>
        </row>
        <row r="14">
          <cell r="A14" t="str">
            <v>Non-Current Assets</v>
          </cell>
        </row>
        <row r="15">
          <cell r="A15" t="str">
            <v>Land</v>
          </cell>
          <cell r="I15">
            <v>15.951000000000001</v>
          </cell>
          <cell r="J15">
            <v>16.071999999999999</v>
          </cell>
          <cell r="K15">
            <v>19.396999999999998</v>
          </cell>
          <cell r="L15">
            <v>26.681999999999999</v>
          </cell>
          <cell r="M15">
            <v>26.681999999999999</v>
          </cell>
        </row>
        <row r="17">
          <cell r="A17" t="str">
            <v>Property</v>
          </cell>
          <cell r="C17">
            <v>46.994999999999997</v>
          </cell>
          <cell r="D17">
            <v>83.037999999999997</v>
          </cell>
          <cell r="E17">
            <v>108.754</v>
          </cell>
          <cell r="F17">
            <v>117.62</v>
          </cell>
          <cell r="G17">
            <v>130.256</v>
          </cell>
          <cell r="H17">
            <v>171.995</v>
          </cell>
          <cell r="I17">
            <v>53.457000000000001</v>
          </cell>
          <cell r="J17">
            <v>55.998999999999995</v>
          </cell>
          <cell r="K17">
            <v>56.384</v>
          </cell>
          <cell r="L17">
            <v>78.09</v>
          </cell>
          <cell r="M17">
            <v>78.09</v>
          </cell>
        </row>
        <row r="18">
          <cell r="A18" t="str">
            <v>Accum Depreciation</v>
          </cell>
          <cell r="I18">
            <v>5.1850000000000005</v>
          </cell>
          <cell r="J18">
            <v>6.3650000000000002</v>
          </cell>
          <cell r="K18">
            <v>7.6789999999999994</v>
          </cell>
          <cell r="L18">
            <v>8.9660000000000011</v>
          </cell>
          <cell r="M18">
            <v>8.9660000000000011</v>
          </cell>
        </row>
        <row r="19">
          <cell r="A19" t="str">
            <v>Net Property</v>
          </cell>
          <cell r="I19">
            <v>48.271999999999998</v>
          </cell>
          <cell r="J19">
            <v>49.633999999999993</v>
          </cell>
          <cell r="K19">
            <v>48.704999999999998</v>
          </cell>
          <cell r="L19">
            <v>69.123999999999995</v>
          </cell>
          <cell r="M19">
            <v>69.123999999999995</v>
          </cell>
        </row>
        <row r="21">
          <cell r="A21" t="str">
            <v>Plant &amp; Equipment (incl plant under const)</v>
          </cell>
          <cell r="I21">
            <v>222.53100000000001</v>
          </cell>
          <cell r="J21">
            <v>245.82599999999999</v>
          </cell>
          <cell r="K21">
            <v>300.93599999999998</v>
          </cell>
          <cell r="L21">
            <v>432.983</v>
          </cell>
          <cell r="M21">
            <v>592.98299999999995</v>
          </cell>
        </row>
        <row r="22">
          <cell r="A22" t="str">
            <v>Accum Depreciation</v>
          </cell>
          <cell r="I22">
            <v>99.039000000000001</v>
          </cell>
          <cell r="J22">
            <v>103.384</v>
          </cell>
          <cell r="K22">
            <v>120.249</v>
          </cell>
          <cell r="L22">
            <v>140.72899999999998</v>
          </cell>
          <cell r="M22">
            <v>174.72899999999998</v>
          </cell>
        </row>
        <row r="23">
          <cell r="A23" t="str">
            <v>Net Plant &amp; Equip</v>
          </cell>
          <cell r="I23">
            <v>123.492</v>
          </cell>
          <cell r="J23">
            <v>142.44200000000001</v>
          </cell>
          <cell r="K23">
            <v>180.68699999999998</v>
          </cell>
          <cell r="L23">
            <v>292.25400000000002</v>
          </cell>
          <cell r="M23">
            <v>418.25399999999996</v>
          </cell>
        </row>
        <row r="25">
          <cell r="A25" t="str">
            <v>Goodwill</v>
          </cell>
          <cell r="I25">
            <v>46.885999999999996</v>
          </cell>
          <cell r="J25">
            <v>48.850999999999999</v>
          </cell>
          <cell r="K25">
            <v>48.468000000000004</v>
          </cell>
          <cell r="L25">
            <v>88.831999999999994</v>
          </cell>
          <cell r="M25">
            <v>88.831999999999994</v>
          </cell>
        </row>
        <row r="26">
          <cell r="A26" t="str">
            <v>Accum Goodwill</v>
          </cell>
          <cell r="I26">
            <v>4.4849999999999994</v>
          </cell>
          <cell r="J26">
            <v>5.6710000000000003</v>
          </cell>
          <cell r="K26">
            <v>8.3529999999999998</v>
          </cell>
          <cell r="L26">
            <v>12.262</v>
          </cell>
          <cell r="M26">
            <v>17.004000000000001</v>
          </cell>
        </row>
        <row r="27">
          <cell r="A27" t="str">
            <v>Net Goodwill</v>
          </cell>
          <cell r="I27">
            <v>42.400999999999996</v>
          </cell>
          <cell r="J27">
            <v>43.18</v>
          </cell>
          <cell r="K27">
            <v>40.115000000000002</v>
          </cell>
          <cell r="L27">
            <v>76.569999999999993</v>
          </cell>
          <cell r="M27">
            <v>71.827999999999989</v>
          </cell>
        </row>
        <row r="28">
          <cell r="A28" t="str">
            <v>Other Intangibles</v>
          </cell>
          <cell r="I28">
            <v>0</v>
          </cell>
          <cell r="J28">
            <v>0</v>
          </cell>
          <cell r="K28">
            <v>0</v>
          </cell>
          <cell r="L28">
            <v>0</v>
          </cell>
          <cell r="M28">
            <v>0</v>
          </cell>
        </row>
        <row r="30">
          <cell r="A30" t="str">
            <v>Investments</v>
          </cell>
          <cell r="C30">
            <v>0</v>
          </cell>
          <cell r="D30">
            <v>0</v>
          </cell>
          <cell r="E30">
            <v>0</v>
          </cell>
          <cell r="F30">
            <v>28.175000000000001</v>
          </cell>
          <cell r="G30">
            <v>28.175999999999998</v>
          </cell>
          <cell r="H30">
            <v>34.247999999999998</v>
          </cell>
          <cell r="I30">
            <v>49.127000000000002</v>
          </cell>
          <cell r="J30">
            <v>49.444000000000003</v>
          </cell>
          <cell r="K30">
            <v>35.085999999999999</v>
          </cell>
          <cell r="L30">
            <v>87.35</v>
          </cell>
          <cell r="M30">
            <v>87.35</v>
          </cell>
        </row>
        <row r="31">
          <cell r="A31" t="str">
            <v>FITB</v>
          </cell>
          <cell r="C31">
            <v>0</v>
          </cell>
          <cell r="D31">
            <v>4.2560000000000002</v>
          </cell>
          <cell r="E31">
            <v>9.1300000000000008</v>
          </cell>
          <cell r="F31">
            <v>12.387</v>
          </cell>
          <cell r="G31">
            <v>15.542</v>
          </cell>
          <cell r="H31">
            <v>44.359000000000002</v>
          </cell>
          <cell r="I31">
            <v>6.4279999999999999</v>
          </cell>
          <cell r="J31">
            <v>8.6199999999999992</v>
          </cell>
          <cell r="K31">
            <v>10.407999999999999</v>
          </cell>
          <cell r="L31">
            <v>13.577999999999999</v>
          </cell>
          <cell r="M31">
            <v>13.577999999999999</v>
          </cell>
        </row>
        <row r="32">
          <cell r="A32" t="str">
            <v>Other</v>
          </cell>
          <cell r="C32">
            <v>5.4029999999999996</v>
          </cell>
          <cell r="D32">
            <v>8.5530000000000008</v>
          </cell>
          <cell r="E32">
            <v>8.125</v>
          </cell>
          <cell r="F32">
            <v>8.963000000000001</v>
          </cell>
          <cell r="G32">
            <v>9.6499999999999986</v>
          </cell>
          <cell r="H32">
            <v>7.59</v>
          </cell>
          <cell r="I32">
            <v>4.0609999999999999</v>
          </cell>
          <cell r="J32">
            <v>3.2880000000000003</v>
          </cell>
          <cell r="K32">
            <v>3.4859999999999998</v>
          </cell>
          <cell r="L32">
            <v>15.556000000000001</v>
          </cell>
          <cell r="M32">
            <v>23.605878825699811</v>
          </cell>
        </row>
        <row r="34">
          <cell r="A34" t="str">
            <v>TOTAL</v>
          </cell>
          <cell r="C34">
            <v>52.397999999999996</v>
          </cell>
          <cell r="D34">
            <v>95.846999999999994</v>
          </cell>
          <cell r="E34">
            <v>126.009</v>
          </cell>
          <cell r="F34">
            <v>167.14500000000001</v>
          </cell>
          <cell r="G34">
            <v>183.624</v>
          </cell>
          <cell r="H34">
            <v>258.19200000000001</v>
          </cell>
          <cell r="I34">
            <v>289.73199999999997</v>
          </cell>
          <cell r="J34">
            <v>312.68</v>
          </cell>
          <cell r="K34">
            <v>337.88400000000001</v>
          </cell>
          <cell r="L34">
            <v>581.11400000000003</v>
          </cell>
          <cell r="M34">
            <v>710.42187882569976</v>
          </cell>
        </row>
        <row r="36">
          <cell r="A36" t="str">
            <v>TOTAL ASSETS</v>
          </cell>
          <cell r="C36">
            <v>127.723</v>
          </cell>
          <cell r="D36">
            <v>212.92200000000003</v>
          </cell>
          <cell r="E36">
            <v>210.70699999999999</v>
          </cell>
          <cell r="F36">
            <v>267.12800000000004</v>
          </cell>
          <cell r="G36">
            <v>297.32600000000002</v>
          </cell>
          <cell r="H36">
            <v>458.85400000000004</v>
          </cell>
          <cell r="I36">
            <v>469.80399999999997</v>
          </cell>
          <cell r="J36">
            <v>497.81200000000001</v>
          </cell>
          <cell r="K36">
            <v>527.60699999999997</v>
          </cell>
          <cell r="L36">
            <v>808.74400000000003</v>
          </cell>
          <cell r="M36">
            <v>942.02746904707817</v>
          </cell>
        </row>
        <row r="38">
          <cell r="A38" t="str">
            <v>Current Liabilities</v>
          </cell>
        </row>
        <row r="39">
          <cell r="A39" t="str">
            <v>Debt</v>
          </cell>
          <cell r="C39">
            <v>0.877</v>
          </cell>
          <cell r="D39">
            <v>16.169</v>
          </cell>
          <cell r="E39">
            <v>5.4860000000000007</v>
          </cell>
          <cell r="F39">
            <v>2.694</v>
          </cell>
          <cell r="G39">
            <v>4.5069999999999997</v>
          </cell>
          <cell r="H39">
            <v>6.17</v>
          </cell>
          <cell r="I39">
            <v>12.7</v>
          </cell>
          <cell r="J39">
            <v>25.6</v>
          </cell>
          <cell r="K39">
            <v>16.689</v>
          </cell>
          <cell r="L39">
            <v>18.974</v>
          </cell>
          <cell r="M39">
            <v>136.84017585389037</v>
          </cell>
        </row>
        <row r="40">
          <cell r="A40" t="str">
            <v>Lease Liabilities</v>
          </cell>
          <cell r="G40">
            <v>1.0269999999999999</v>
          </cell>
          <cell r="H40">
            <v>0.17</v>
          </cell>
          <cell r="I40">
            <v>0.104</v>
          </cell>
          <cell r="J40">
            <v>7.9000000000000001E-2</v>
          </cell>
          <cell r="K40">
            <v>4.3999999999999997E-2</v>
          </cell>
          <cell r="L40">
            <v>1.6E-2</v>
          </cell>
          <cell r="M40">
            <v>1.6E-2</v>
          </cell>
        </row>
        <row r="41">
          <cell r="A41" t="str">
            <v>Trade Creditors</v>
          </cell>
          <cell r="C41">
            <v>15.853999999999999</v>
          </cell>
          <cell r="D41">
            <v>24.654</v>
          </cell>
          <cell r="E41">
            <v>26.882000000000001</v>
          </cell>
          <cell r="F41">
            <v>29.657</v>
          </cell>
          <cell r="G41">
            <v>34.841999999999999</v>
          </cell>
          <cell r="H41">
            <v>44.570999999999998</v>
          </cell>
          <cell r="I41">
            <v>54.530999999999999</v>
          </cell>
          <cell r="J41">
            <v>52.701999999999998</v>
          </cell>
          <cell r="K41">
            <v>53.942999999999998</v>
          </cell>
          <cell r="L41">
            <v>64.661999999999992</v>
          </cell>
          <cell r="M41">
            <v>67.486530073792792</v>
          </cell>
        </row>
        <row r="42">
          <cell r="A42" t="str">
            <v>Other Creditors</v>
          </cell>
          <cell r="G42">
            <v>5.9969999999999999</v>
          </cell>
          <cell r="H42">
            <v>5.3239999999999998</v>
          </cell>
          <cell r="I42">
            <v>5.4089999999999998</v>
          </cell>
          <cell r="J42">
            <v>5.6829999999999998</v>
          </cell>
          <cell r="K42">
            <v>3.528</v>
          </cell>
          <cell r="L42">
            <v>6.4859999999999998</v>
          </cell>
          <cell r="M42">
            <v>6.4859999999999998</v>
          </cell>
        </row>
        <row r="43">
          <cell r="A43" t="str">
            <v>Provisions - Tax &amp; Dividends</v>
          </cell>
          <cell r="C43">
            <v>6.8040000000000003</v>
          </cell>
          <cell r="D43">
            <v>11.7</v>
          </cell>
          <cell r="E43">
            <v>15.129</v>
          </cell>
          <cell r="F43">
            <v>16.489000000000001</v>
          </cell>
          <cell r="G43">
            <v>20.091999999999999</v>
          </cell>
          <cell r="H43">
            <v>27.789000000000001</v>
          </cell>
          <cell r="I43">
            <v>14.702999999999999</v>
          </cell>
          <cell r="J43">
            <v>12.408999999999999</v>
          </cell>
          <cell r="K43">
            <v>12.189</v>
          </cell>
          <cell r="L43">
            <v>14.907999999999999</v>
          </cell>
          <cell r="M43">
            <v>14.907999999999999</v>
          </cell>
        </row>
        <row r="44">
          <cell r="A44" t="str">
            <v>Provisions - Other</v>
          </cell>
          <cell r="I44">
            <v>14.997</v>
          </cell>
          <cell r="J44">
            <v>17.071000000000002</v>
          </cell>
          <cell r="K44">
            <v>19.234000000000002</v>
          </cell>
          <cell r="L44">
            <v>25.364000000000004</v>
          </cell>
          <cell r="M44">
            <v>25.364000000000004</v>
          </cell>
        </row>
        <row r="45">
          <cell r="A45" t="str">
            <v>Other Liabilities</v>
          </cell>
          <cell r="C45">
            <v>7.1069999999999993</v>
          </cell>
          <cell r="D45">
            <v>12.46</v>
          </cell>
          <cell r="E45">
            <v>9.8090000000000011</v>
          </cell>
          <cell r="F45">
            <v>10.591999999999999</v>
          </cell>
          <cell r="G45">
            <v>2.88</v>
          </cell>
          <cell r="H45">
            <v>0.89200000000000002</v>
          </cell>
          <cell r="I45">
            <v>1.6080000000000001</v>
          </cell>
          <cell r="J45">
            <v>1.6919999999999999</v>
          </cell>
          <cell r="K45">
            <v>2.3969999999999998</v>
          </cell>
          <cell r="L45">
            <v>4.3689999999999998</v>
          </cell>
          <cell r="M45">
            <v>2</v>
          </cell>
        </row>
        <row r="46">
          <cell r="A46" t="str">
            <v>TOTAL</v>
          </cell>
          <cell r="C46">
            <v>29.765000000000001</v>
          </cell>
          <cell r="D46">
            <v>48.814</v>
          </cell>
          <cell r="E46">
            <v>51.820000000000007</v>
          </cell>
          <cell r="F46">
            <v>56.738</v>
          </cell>
          <cell r="G46">
            <v>69.344999999999999</v>
          </cell>
          <cell r="H46">
            <v>84.915999999999997</v>
          </cell>
          <cell r="I46">
            <v>104.05200000000001</v>
          </cell>
          <cell r="J46">
            <v>115.23599999999998</v>
          </cell>
          <cell r="K46">
            <v>108.02400000000002</v>
          </cell>
          <cell r="L46">
            <v>134.779</v>
          </cell>
          <cell r="M46">
            <v>253.10070592768312</v>
          </cell>
        </row>
        <row r="48">
          <cell r="A48" t="str">
            <v>Non-Current Liabilities</v>
          </cell>
        </row>
        <row r="49">
          <cell r="A49" t="str">
            <v>Debt</v>
          </cell>
          <cell r="C49">
            <v>76.668999999999997</v>
          </cell>
          <cell r="D49">
            <v>35.021999999999998</v>
          </cell>
          <cell r="E49">
            <v>35.374000000000002</v>
          </cell>
          <cell r="F49">
            <v>40.396999999999998</v>
          </cell>
          <cell r="G49">
            <v>49.984999999999999</v>
          </cell>
          <cell r="H49">
            <v>120.102</v>
          </cell>
          <cell r="I49">
            <v>88.272000000000006</v>
          </cell>
          <cell r="J49">
            <v>88.006</v>
          </cell>
          <cell r="K49">
            <v>108.09400000000001</v>
          </cell>
          <cell r="L49">
            <v>262.12900000000002</v>
          </cell>
          <cell r="M49">
            <v>262.12900000000002</v>
          </cell>
        </row>
        <row r="50">
          <cell r="A50" t="str">
            <v>Lease Liabilities</v>
          </cell>
          <cell r="I50">
            <v>0.104</v>
          </cell>
          <cell r="J50">
            <v>7.9000000000000001E-2</v>
          </cell>
          <cell r="K50">
            <v>0.01</v>
          </cell>
          <cell r="L50">
            <v>0.01</v>
          </cell>
          <cell r="M50">
            <v>0.01</v>
          </cell>
        </row>
        <row r="51">
          <cell r="A51" t="str">
            <v>PDIT</v>
          </cell>
          <cell r="I51">
            <v>9.5329999999999995</v>
          </cell>
          <cell r="J51">
            <v>10.826000000000001</v>
          </cell>
          <cell r="K51">
            <v>14.271000000000001</v>
          </cell>
          <cell r="L51">
            <v>20.378</v>
          </cell>
          <cell r="M51">
            <v>20.378</v>
          </cell>
        </row>
        <row r="52">
          <cell r="A52" t="str">
            <v>Other Liabilities</v>
          </cell>
          <cell r="C52">
            <v>1.26</v>
          </cell>
          <cell r="D52">
            <v>9.3090000000000011</v>
          </cell>
          <cell r="E52">
            <v>9.6910000000000007</v>
          </cell>
          <cell r="F52">
            <v>11.351000000000001</v>
          </cell>
          <cell r="G52">
            <v>12.081</v>
          </cell>
          <cell r="H52">
            <v>11.427</v>
          </cell>
          <cell r="I52">
            <v>2.09099999999999</v>
          </cell>
          <cell r="J52">
            <v>2.2889999999999957</v>
          </cell>
          <cell r="K52">
            <v>1.756</v>
          </cell>
          <cell r="L52">
            <v>1.427</v>
          </cell>
          <cell r="M52">
            <v>1.6892975124046075</v>
          </cell>
        </row>
        <row r="53">
          <cell r="A53" t="str">
            <v>TOTAL</v>
          </cell>
          <cell r="C53">
            <v>77.929000000000002</v>
          </cell>
          <cell r="D53">
            <v>44.331000000000003</v>
          </cell>
          <cell r="E53">
            <v>45.065000000000005</v>
          </cell>
          <cell r="F53">
            <v>51.747999999999998</v>
          </cell>
          <cell r="G53">
            <v>62.066000000000003</v>
          </cell>
          <cell r="H53">
            <v>131.529</v>
          </cell>
          <cell r="I53">
            <v>100</v>
          </cell>
          <cell r="J53">
            <v>101.2</v>
          </cell>
          <cell r="K53">
            <v>124.13100000000001</v>
          </cell>
          <cell r="L53">
            <v>283.94400000000002</v>
          </cell>
          <cell r="M53">
            <v>284.2062975124046</v>
          </cell>
        </row>
        <row r="55">
          <cell r="A55" t="str">
            <v>TOTAL LIABILITIES</v>
          </cell>
          <cell r="C55">
            <v>107.694</v>
          </cell>
          <cell r="D55">
            <v>93.14500000000001</v>
          </cell>
          <cell r="E55">
            <v>96.885000000000019</v>
          </cell>
          <cell r="F55">
            <v>108.48599999999999</v>
          </cell>
          <cell r="G55">
            <v>131.411</v>
          </cell>
          <cell r="H55">
            <v>216.44499999999999</v>
          </cell>
          <cell r="I55">
            <v>204.05200000000002</v>
          </cell>
          <cell r="J55">
            <v>216.43599999999998</v>
          </cell>
          <cell r="K55">
            <v>232.15500000000003</v>
          </cell>
          <cell r="L55">
            <v>418.72300000000001</v>
          </cell>
          <cell r="M55">
            <v>537.30700344008778</v>
          </cell>
        </row>
        <row r="57">
          <cell r="A57" t="str">
            <v>SHAREHOLDERS EQUITY</v>
          </cell>
        </row>
        <row r="58">
          <cell r="A58" t="str">
            <v>Share Capital</v>
          </cell>
          <cell r="G58">
            <v>86.938000000000002</v>
          </cell>
          <cell r="H58">
            <v>116.009</v>
          </cell>
          <cell r="I58">
            <v>121.48</v>
          </cell>
          <cell r="J58">
            <v>125.38200000000001</v>
          </cell>
          <cell r="K58">
            <v>130.44300000000001</v>
          </cell>
          <cell r="L58">
            <v>135.16</v>
          </cell>
          <cell r="M58">
            <v>135.16</v>
          </cell>
        </row>
        <row r="59">
          <cell r="A59" t="str">
            <v>Reserves</v>
          </cell>
          <cell r="G59">
            <v>63.66</v>
          </cell>
          <cell r="H59">
            <v>102.931</v>
          </cell>
          <cell r="I59">
            <v>110.169</v>
          </cell>
          <cell r="J59">
            <v>121.437</v>
          </cell>
          <cell r="K59">
            <v>129.19800000000001</v>
          </cell>
          <cell r="L59">
            <v>198.92699999999999</v>
          </cell>
          <cell r="M59">
            <v>198.92699999999999</v>
          </cell>
        </row>
        <row r="60">
          <cell r="A60" t="str">
            <v>Retained Profits</v>
          </cell>
          <cell r="G60">
            <v>10.406000000000001</v>
          </cell>
          <cell r="H60">
            <v>16.047000000000001</v>
          </cell>
          <cell r="I60">
            <v>22.890999999999998</v>
          </cell>
          <cell r="J60">
            <v>21.346</v>
          </cell>
          <cell r="K60">
            <v>21.305</v>
          </cell>
          <cell r="L60">
            <v>22.158999999999999</v>
          </cell>
          <cell r="M60">
            <v>38.34044229288493</v>
          </cell>
        </row>
        <row r="61">
          <cell r="A61" t="str">
            <v>TOTAL EQUITY</v>
          </cell>
          <cell r="C61" t="e">
            <v>#REF!</v>
          </cell>
          <cell r="D61" t="e">
            <v>#REF!</v>
          </cell>
          <cell r="E61" t="e">
            <v>#REF!</v>
          </cell>
          <cell r="F61" t="e">
            <v>#REF!</v>
          </cell>
          <cell r="G61">
            <v>167.03200000000001</v>
          </cell>
          <cell r="H61">
            <v>244.745</v>
          </cell>
          <cell r="I61">
            <v>265.78100000000001</v>
          </cell>
          <cell r="J61">
            <v>281.35700000000003</v>
          </cell>
          <cell r="K61">
            <v>295.452</v>
          </cell>
          <cell r="L61">
            <v>390.02099999999996</v>
          </cell>
          <cell r="M61">
            <v>406.22744229288492</v>
          </cell>
        </row>
        <row r="62">
          <cell r="A62" t="str">
            <v>incl Minorities</v>
          </cell>
          <cell r="C62">
            <v>0</v>
          </cell>
          <cell r="D62">
            <v>0.14399999999999999</v>
          </cell>
          <cell r="E62">
            <v>0</v>
          </cell>
          <cell r="F62">
            <v>2.8559999999999999</v>
          </cell>
          <cell r="G62">
            <v>6.0279999999999996</v>
          </cell>
          <cell r="H62">
            <v>9.7579999999999991</v>
          </cell>
          <cell r="I62">
            <v>11.241</v>
          </cell>
          <cell r="J62">
            <v>13.192</v>
          </cell>
          <cell r="K62">
            <v>14.506</v>
          </cell>
          <cell r="L62">
            <v>33.774999999999999</v>
          </cell>
          <cell r="M62">
            <v>33.799999999999997</v>
          </cell>
        </row>
        <row r="63">
          <cell r="A63" t="str">
            <v>diff</v>
          </cell>
          <cell r="G63">
            <v>-1.1169999999999902</v>
          </cell>
          <cell r="H63">
            <v>-2.3359999999999559</v>
          </cell>
          <cell r="I63">
            <v>-2.9000000000053205E-2</v>
          </cell>
          <cell r="J63">
            <v>1.9000000000005457E-2</v>
          </cell>
          <cell r="K63">
            <v>0</v>
          </cell>
          <cell r="L63">
            <v>0</v>
          </cell>
          <cell r="M63">
            <v>-1.5069766858945286</v>
          </cell>
        </row>
        <row r="64">
          <cell r="K64">
            <v>4.7006999999950949E-2</v>
          </cell>
          <cell r="L64">
            <v>-1.9992999999999483E-2</v>
          </cell>
          <cell r="M64">
            <v>-1.9992999999999483E-2</v>
          </cell>
        </row>
        <row r="65">
          <cell r="A65" t="str">
            <v>BALANCE SHEET RATIOS</v>
          </cell>
        </row>
        <row r="68">
          <cell r="A68" t="str">
            <v>Accounting ROFE Calc.</v>
          </cell>
        </row>
        <row r="69">
          <cell r="A69" t="str">
            <v>Funds Employed</v>
          </cell>
          <cell r="D69" t="e">
            <v>#REF!</v>
          </cell>
          <cell r="E69" t="e">
            <v>#REF!</v>
          </cell>
          <cell r="F69" t="e">
            <v>#REF!</v>
          </cell>
          <cell r="G69">
            <v>207.31</v>
          </cell>
          <cell r="H69">
            <v>307.97500000000002</v>
          </cell>
          <cell r="I69">
            <v>318.05500000000001</v>
          </cell>
          <cell r="J69">
            <v>347.41700000000003</v>
          </cell>
          <cell r="K69">
            <v>397.79500000000002</v>
          </cell>
          <cell r="L69">
            <v>580.55799999999999</v>
          </cell>
          <cell r="M69">
            <v>719.63491565917991</v>
          </cell>
        </row>
        <row r="70">
          <cell r="A70" t="str">
            <v>Average Funds Employed</v>
          </cell>
          <cell r="E70" t="e">
            <v>#REF!</v>
          </cell>
          <cell r="F70" t="e">
            <v>#REF!</v>
          </cell>
          <cell r="G70" t="e">
            <v>#REF!</v>
          </cell>
          <cell r="H70">
            <v>257.64250000000004</v>
          </cell>
          <cell r="I70">
            <v>318.05500000000001</v>
          </cell>
          <cell r="J70">
            <v>332.73599999999999</v>
          </cell>
          <cell r="K70">
            <v>372.60599999999999</v>
          </cell>
          <cell r="L70">
            <v>489.17650000000003</v>
          </cell>
          <cell r="M70">
            <v>650.09645782959001</v>
          </cell>
        </row>
        <row r="71">
          <cell r="A71" t="str">
            <v>Asj. EBIT</v>
          </cell>
          <cell r="I71">
            <v>30.931999999999995</v>
          </cell>
          <cell r="J71">
            <v>37.102000000000004</v>
          </cell>
          <cell r="K71">
            <v>37.469000000000001</v>
          </cell>
          <cell r="L71">
            <v>51.336000000000013</v>
          </cell>
          <cell r="M71">
            <v>46.639722571695202</v>
          </cell>
        </row>
        <row r="72">
          <cell r="A72" t="str">
            <v>ROFE</v>
          </cell>
          <cell r="E72" t="e">
            <v>#REF!</v>
          </cell>
          <cell r="F72" t="e">
            <v>#REF!</v>
          </cell>
          <cell r="G72" t="e">
            <v>#REF!</v>
          </cell>
          <cell r="H72">
            <v>0</v>
          </cell>
          <cell r="I72">
            <v>9.7253619656977555E-2</v>
          </cell>
          <cell r="J72">
            <v>0.11150581842662052</v>
          </cell>
          <cell r="K72">
            <v>0.10055930392962004</v>
          </cell>
          <cell r="L72">
            <v>0.10494371663397568</v>
          </cell>
          <cell r="M72">
            <v>7.1742772953119038E-2</v>
          </cell>
        </row>
        <row r="73">
          <cell r="A73" t="str">
            <v>ROE</v>
          </cell>
          <cell r="H73">
            <v>7.4855236608912828E-2</v>
          </cell>
          <cell r="I73">
            <v>9.1529169994709156E-2</v>
          </cell>
          <cell r="J73">
            <v>9.6735252197702321E-2</v>
          </cell>
          <cell r="K73">
            <v>8.6543522165828002E-2</v>
          </cell>
          <cell r="L73">
            <v>0.10242124822659421</v>
          </cell>
          <cell r="M73">
            <v>6.6919635479414277E-2</v>
          </cell>
        </row>
        <row r="75">
          <cell r="A75" t="str">
            <v>Gearing</v>
          </cell>
        </row>
        <row r="76">
          <cell r="A76" t="str">
            <v>Net Debt</v>
          </cell>
          <cell r="D76">
            <v>11.204000000000001</v>
          </cell>
          <cell r="E76">
            <v>31.951000000000001</v>
          </cell>
          <cell r="F76">
            <v>24.626000000000001</v>
          </cell>
          <cell r="G76">
            <v>36.280999999999999</v>
          </cell>
          <cell r="H76">
            <v>58.262</v>
          </cell>
          <cell r="I76">
            <v>70.295000000000002</v>
          </cell>
          <cell r="J76">
            <v>79.647000000000006</v>
          </cell>
          <cell r="K76">
            <v>93.815000000000012</v>
          </cell>
          <cell r="L76">
            <v>218.45600000000002</v>
          </cell>
          <cell r="M76">
            <v>336.32217585389037</v>
          </cell>
        </row>
        <row r="77">
          <cell r="A77" t="str">
            <v>Net Debt/Equity</v>
          </cell>
          <cell r="D77" t="e">
            <v>#REF!</v>
          </cell>
          <cell r="E77" t="e">
            <v>#REF!</v>
          </cell>
          <cell r="F77" t="e">
            <v>#REF!</v>
          </cell>
          <cell r="G77">
            <v>0.21720987595191338</v>
          </cell>
          <cell r="H77">
            <v>0.23805184988457373</v>
          </cell>
          <cell r="I77">
            <v>0.26448466970927192</v>
          </cell>
          <cell r="J77">
            <v>0.28308163649740364</v>
          </cell>
          <cell r="K77">
            <v>0.31753042795445624</v>
          </cell>
          <cell r="L77">
            <v>0.56011342978967804</v>
          </cell>
          <cell r="M77">
            <v>0.82791594274275115</v>
          </cell>
        </row>
        <row r="78">
          <cell r="A78" t="str">
            <v>Net Debt/Tangible Equity</v>
          </cell>
          <cell r="D78" t="e">
            <v>#REF!</v>
          </cell>
          <cell r="E78" t="e">
            <v>#REF!</v>
          </cell>
          <cell r="F78" t="e">
            <v>#REF!</v>
          </cell>
          <cell r="G78">
            <v>0.21720987595191338</v>
          </cell>
          <cell r="H78">
            <v>0.23805184988457373</v>
          </cell>
          <cell r="I78">
            <v>0.31468797564687978</v>
          </cell>
          <cell r="J78">
            <v>0.33440256615878106</v>
          </cell>
          <cell r="K78">
            <v>0.36741639480373006</v>
          </cell>
          <cell r="L78">
            <v>0.69693827743411263</v>
          </cell>
          <cell r="M78">
            <v>1.0057498109082412</v>
          </cell>
        </row>
        <row r="79">
          <cell r="M79">
            <v>337.47900000000004</v>
          </cell>
        </row>
        <row r="80">
          <cell r="A80" t="str">
            <v xml:space="preserve">Working Capital </v>
          </cell>
        </row>
        <row r="81">
          <cell r="A81" t="str">
            <v>Working Capital</v>
          </cell>
          <cell r="D81">
            <v>44.443000000000026</v>
          </cell>
          <cell r="E81">
            <v>29.454999999999998</v>
          </cell>
          <cell r="F81">
            <v>27.474000000000004</v>
          </cell>
          <cell r="G81">
            <v>30.653000000000006</v>
          </cell>
          <cell r="H81">
            <v>53.906000000000006</v>
          </cell>
          <cell r="I81">
            <v>87.63900000000001</v>
          </cell>
          <cell r="J81">
            <v>90.938000000000017</v>
          </cell>
          <cell r="K81">
            <v>90.65000000000002</v>
          </cell>
          <cell r="L81">
            <v>82.397000000000006</v>
          </cell>
          <cell r="M81">
            <v>88.046060147585607</v>
          </cell>
        </row>
        <row r="82">
          <cell r="A82" t="str">
            <v>Working Capital/Sales</v>
          </cell>
          <cell r="E82">
            <v>3.3317162725607044E-2</v>
          </cell>
          <cell r="F82">
            <v>2.5400172401177187E-2</v>
          </cell>
          <cell r="G82">
            <v>9.9993463017883824E-2</v>
          </cell>
          <cell r="H82">
            <v>0.11888352763203033</v>
          </cell>
          <cell r="I82">
            <v>0.16364908142855494</v>
          </cell>
          <cell r="J82">
            <v>0.19234671675936979</v>
          </cell>
          <cell r="K82">
            <v>0.19022059085414272</v>
          </cell>
          <cell r="L82">
            <v>0.15603792946115716</v>
          </cell>
          <cell r="M82">
            <v>0.13710501554537374</v>
          </cell>
        </row>
        <row r="83">
          <cell r="A83" t="str">
            <v>Change in Work. Cap</v>
          </cell>
          <cell r="E83">
            <v>-14.988000000000028</v>
          </cell>
          <cell r="F83">
            <v>-1.9809999999999945</v>
          </cell>
          <cell r="G83">
            <v>3.179000000000002</v>
          </cell>
          <cell r="H83">
            <v>23.253</v>
          </cell>
          <cell r="I83">
            <v>33.733000000000004</v>
          </cell>
          <cell r="J83">
            <v>3.2990000000000066</v>
          </cell>
          <cell r="K83">
            <v>-0.2879999999999967</v>
          </cell>
          <cell r="L83">
            <v>-8.2530000000000143</v>
          </cell>
          <cell r="M83">
            <v>5.649060147585601</v>
          </cell>
        </row>
        <row r="84">
          <cell r="A84" t="str">
            <v>Stock Turn</v>
          </cell>
          <cell r="E84">
            <v>27.468370733640455</v>
          </cell>
          <cell r="F84">
            <v>25.490861529712816</v>
          </cell>
          <cell r="G84">
            <v>7.6452686262905241</v>
          </cell>
          <cell r="H84">
            <v>7.3541983312137482</v>
          </cell>
          <cell r="I84">
            <v>7.1519646755308584</v>
          </cell>
          <cell r="J84">
            <v>6.9815912167243184</v>
          </cell>
          <cell r="K84">
            <v>7.0727637788858351</v>
          </cell>
          <cell r="L84">
            <v>8.2651234544898973</v>
          </cell>
          <cell r="M84">
            <v>8.9891814183227563</v>
          </cell>
        </row>
        <row r="85">
          <cell r="A85" t="str">
            <v>Days Debtors</v>
          </cell>
          <cell r="E85">
            <v>11.86965513323619</v>
          </cell>
          <cell r="F85">
            <v>11.299072317475165</v>
          </cell>
          <cell r="G85">
            <v>62.75615508473993</v>
          </cell>
          <cell r="H85">
            <v>66.828608022764712</v>
          </cell>
          <cell r="I85">
            <v>62.807024845941292</v>
          </cell>
          <cell r="J85">
            <v>55.990056138869377</v>
          </cell>
          <cell r="K85">
            <v>56.485609950786596</v>
          </cell>
          <cell r="L85">
            <v>51.828073968941567</v>
          </cell>
          <cell r="M85">
            <v>48.238742247958889</v>
          </cell>
        </row>
        <row r="86">
          <cell r="A86" t="str">
            <v>Days Creditors</v>
          </cell>
          <cell r="E86">
            <v>8.4808405349645817</v>
          </cell>
          <cell r="F86">
            <v>9.207550225674213</v>
          </cell>
          <cell r="G86">
            <v>40.498556703159075</v>
          </cell>
          <cell r="H86">
            <v>40.751754593153706</v>
          </cell>
          <cell r="I86">
            <v>41.820991294093169</v>
          </cell>
          <cell r="J86">
            <v>42.158055906214052</v>
          </cell>
          <cell r="K86">
            <v>40.775917696921695</v>
          </cell>
          <cell r="L86">
            <v>39.035699536341554</v>
          </cell>
          <cell r="M86">
            <v>38.799776200026407</v>
          </cell>
        </row>
        <row r="88">
          <cell r="A88" t="str">
            <v>Dep/Plant&amp;Equip</v>
          </cell>
          <cell r="I88">
            <v>8.7682165630855929E-2</v>
          </cell>
          <cell r="J88">
            <v>8.5312375420012534E-2</v>
          </cell>
          <cell r="K88">
            <v>7.435135709918389E-2</v>
          </cell>
          <cell r="L88">
            <v>5.971135125397533E-2</v>
          </cell>
          <cell r="M88">
            <v>5.7337225519112696E-2</v>
          </cell>
        </row>
        <row r="90">
          <cell r="A90" t="str">
            <v>NTA/share</v>
          </cell>
          <cell r="E90" t="e">
            <v>#REF!</v>
          </cell>
          <cell r="F90" t="e">
            <v>#REF!</v>
          </cell>
          <cell r="G90">
            <v>0.5745377968766322</v>
          </cell>
          <cell r="H90">
            <v>0.82602843772113799</v>
          </cell>
          <cell r="I90">
            <v>1.838827683719531</v>
          </cell>
          <cell r="J90">
            <v>1.8996070320895826</v>
          </cell>
          <cell r="K90">
            <v>1.9574617272408554</v>
          </cell>
          <cell r="L90">
            <v>2.3191096198224588</v>
          </cell>
          <cell r="M90">
            <v>2.3796499358727985</v>
          </cell>
        </row>
        <row r="91">
          <cell r="A91" t="str">
            <v>Book Value/share</v>
          </cell>
          <cell r="I91">
            <v>2.2429890673134119</v>
          </cell>
          <cell r="J91">
            <v>2.2751324955891814</v>
          </cell>
          <cell r="K91">
            <v>2.3063376073524782</v>
          </cell>
          <cell r="L91">
            <v>2.918223698354879</v>
          </cell>
          <cell r="M91">
            <v>2.94282587369318</v>
          </cell>
        </row>
        <row r="93">
          <cell r="A93" t="str">
            <v>Total Property Plant &amp; Equipment</v>
          </cell>
          <cell r="H93">
            <v>172</v>
          </cell>
          <cell r="I93">
            <v>187.715</v>
          </cell>
          <cell r="J93">
            <v>208.148</v>
          </cell>
          <cell r="K93">
            <v>248.78899999999999</v>
          </cell>
          <cell r="L93">
            <v>388.06000000000006</v>
          </cell>
          <cell r="M93">
            <v>514.05999999999995</v>
          </cell>
        </row>
        <row r="94">
          <cell r="A94" t="str">
            <v>PPE Under Construction</v>
          </cell>
          <cell r="H94">
            <v>10.505000000000001</v>
          </cell>
          <cell r="I94">
            <v>13.638</v>
          </cell>
          <cell r="J94">
            <v>22.957999999999998</v>
          </cell>
          <cell r="K94">
            <v>39.555999999999997</v>
          </cell>
          <cell r="L94">
            <v>118.866</v>
          </cell>
        </row>
        <row r="95">
          <cell r="A95" t="str">
            <v>PPE In Use</v>
          </cell>
          <cell r="H95">
            <v>161.495</v>
          </cell>
          <cell r="I95">
            <v>174.077</v>
          </cell>
          <cell r="J95">
            <v>185.19</v>
          </cell>
          <cell r="K95">
            <v>209.233</v>
          </cell>
          <cell r="L95">
            <v>269.19400000000007</v>
          </cell>
        </row>
        <row r="96">
          <cell r="I96">
            <v>7.790953280287316E-2</v>
          </cell>
          <cell r="J96">
            <v>6.3839565249860675E-2</v>
          </cell>
          <cell r="K96">
            <v>0.12982882445056432</v>
          </cell>
          <cell r="L96">
            <v>0.28657525342560719</v>
          </cell>
        </row>
        <row r="98">
          <cell r="A98" t="str">
            <v>PBB</v>
          </cell>
        </row>
        <row r="100">
          <cell r="A100" t="str">
            <v>Current Price:</v>
          </cell>
          <cell r="B100">
            <v>4.55</v>
          </cell>
        </row>
        <row r="102">
          <cell r="A102" t="str">
            <v>Market Cap. :</v>
          </cell>
          <cell r="K102">
            <v>592.43573366249984</v>
          </cell>
          <cell r="L102">
            <v>614.00548186250001</v>
          </cell>
          <cell r="M102">
            <v>635.64639152105008</v>
          </cell>
        </row>
        <row r="103">
          <cell r="A103" t="str">
            <v>Enterprise Value</v>
          </cell>
          <cell r="K103">
            <v>586.2507336624999</v>
          </cell>
          <cell r="L103">
            <v>732.46148186250002</v>
          </cell>
          <cell r="M103">
            <v>871.96856737494045</v>
          </cell>
        </row>
        <row r="104">
          <cell r="A104" t="str">
            <v>EV/EBITDA</v>
          </cell>
          <cell r="K104">
            <v>9.7963159825964148</v>
          </cell>
          <cell r="L104">
            <v>9.4890721837349385</v>
          </cell>
          <cell r="M104">
            <v>10.813139474775477</v>
          </cell>
        </row>
        <row r="105">
          <cell r="A105" t="str">
            <v xml:space="preserve"> EV/EBITDA Premium(Discount) to Industrial Average</v>
          </cell>
          <cell r="K105">
            <v>-5.8046540134960134E-2</v>
          </cell>
          <cell r="L105">
            <v>-5.1092781626506101E-2</v>
          </cell>
          <cell r="M105">
            <v>0.1627031693306964</v>
          </cell>
        </row>
        <row r="106">
          <cell r="A106" t="str">
            <v>P/BV</v>
          </cell>
          <cell r="K106">
            <v>1.9728247874443223</v>
          </cell>
          <cell r="L106">
            <v>1.5591676548185869</v>
          </cell>
          <cell r="M106">
            <v>1.5461329332033678</v>
          </cell>
        </row>
        <row r="107">
          <cell r="A107" t="str">
            <v>PER</v>
          </cell>
          <cell r="K107">
            <v>22.411883697605354</v>
          </cell>
          <cell r="L107">
            <v>16.533969244466281</v>
          </cell>
          <cell r="M107">
            <v>21.737445849157037</v>
          </cell>
        </row>
        <row r="108">
          <cell r="A108" t="str">
            <v>PER Premium(Discount) to Industrial Average</v>
          </cell>
          <cell r="K108">
            <v>1.4112384507029452E-2</v>
          </cell>
          <cell r="L108">
            <v>-0.25185659527301896</v>
          </cell>
          <cell r="M108">
            <v>7.0810140352563389E-2</v>
          </cell>
        </row>
        <row r="109">
          <cell r="A109" t="str">
            <v>EBITA</v>
          </cell>
          <cell r="K109">
            <v>37.469000000000001</v>
          </cell>
          <cell r="L109">
            <v>51.336000000000013</v>
          </cell>
          <cell r="M109">
            <v>46.639722571695202</v>
          </cell>
        </row>
        <row r="110">
          <cell r="A110" t="str">
            <v>EV/EBITA</v>
          </cell>
          <cell r="K110">
            <v>15.646287161720352</v>
          </cell>
          <cell r="L110">
            <v>14.267988971920287</v>
          </cell>
          <cell r="M110">
            <v>18.695835208593678</v>
          </cell>
        </row>
        <row r="111">
          <cell r="A111" t="str">
            <v xml:space="preserve"> EV/EBITA Premium(Discount) to Industrial Average</v>
          </cell>
          <cell r="K111">
            <v>4.3085810781356759E-2</v>
          </cell>
          <cell r="L111">
            <v>-2.238533432147749E-3</v>
          </cell>
          <cell r="M111">
            <v>0.44928955105377355</v>
          </cell>
        </row>
        <row r="112">
          <cell r="A112" t="str">
            <v>EV/Sales</v>
          </cell>
          <cell r="K112">
            <v>37.469000000000001</v>
          </cell>
          <cell r="L112">
            <v>1.3209333075970737</v>
          </cell>
          <cell r="M112">
            <v>1.4028293540552459</v>
          </cell>
        </row>
        <row r="113">
          <cell r="A113" t="str">
            <v>EV/Funds Employed</v>
          </cell>
          <cell r="K113">
            <v>1.7470418341716609</v>
          </cell>
          <cell r="L113">
            <v>1.5627829513071161</v>
          </cell>
          <cell r="M113">
            <v>1.6272188601273985</v>
          </cell>
        </row>
        <row r="114">
          <cell r="A114" t="str">
            <v>P/NTA</v>
          </cell>
          <cell r="K114">
            <v>2.3244388059701491</v>
          </cell>
          <cell r="L114">
            <v>1.9619598664544062</v>
          </cell>
          <cell r="M114">
            <v>1.9120459406274684</v>
          </cell>
        </row>
        <row r="115">
          <cell r="A115" t="str">
            <v>EV/Sales</v>
          </cell>
          <cell r="L115">
            <v>1.6981480433379081</v>
          </cell>
          <cell r="M115">
            <v>1.8327711974526859</v>
          </cell>
        </row>
        <row r="116">
          <cell r="A116" t="str">
            <v>Assets</v>
          </cell>
          <cell r="K116">
            <v>2.2655002866284577</v>
          </cell>
          <cell r="L116">
            <v>1.9065374442665866</v>
          </cell>
          <cell r="M116">
            <v>1.8938727051240816</v>
          </cell>
        </row>
        <row r="117">
          <cell r="A117" t="str">
            <v>Automotive Products</v>
          </cell>
          <cell r="F117">
            <v>151.327</v>
          </cell>
          <cell r="H117">
            <v>199.77799999999999</v>
          </cell>
          <cell r="I117">
            <v>196.19399999999999</v>
          </cell>
          <cell r="J117">
            <v>209.721</v>
          </cell>
          <cell r="K117">
            <v>243.96199999999999</v>
          </cell>
          <cell r="L117">
            <v>384.80899999999997</v>
          </cell>
          <cell r="M117">
            <v>430.46000000000004</v>
          </cell>
        </row>
        <row r="118">
          <cell r="A118" t="str">
            <v>Plastics</v>
          </cell>
          <cell r="F118">
            <v>136.32599999999999</v>
          </cell>
          <cell r="H118">
            <v>147.1</v>
          </cell>
          <cell r="I118">
            <v>188.86600000000001</v>
          </cell>
          <cell r="J118">
            <v>191.071</v>
          </cell>
          <cell r="K118">
            <v>178.90899999999999</v>
          </cell>
          <cell r="L118">
            <v>158.88</v>
          </cell>
          <cell r="M118">
            <v>150.92599999999999</v>
          </cell>
        </row>
        <row r="119">
          <cell r="A119" t="str">
            <v>Construction</v>
          </cell>
          <cell r="F119">
            <v>0</v>
          </cell>
          <cell r="H119">
            <v>69.316999999999993</v>
          </cell>
          <cell r="I119">
            <v>69.093999999999994</v>
          </cell>
          <cell r="J119">
            <v>79.007000000000005</v>
          </cell>
          <cell r="K119">
            <v>86.92</v>
          </cell>
          <cell r="L119">
            <v>159.29</v>
          </cell>
          <cell r="M119">
            <v>167.18600000000001</v>
          </cell>
        </row>
        <row r="120">
          <cell r="A120" t="str">
            <v>Bendix</v>
          </cell>
          <cell r="F120">
            <v>151.327</v>
          </cell>
          <cell r="H120">
            <v>199.77799999999999</v>
          </cell>
          <cell r="I120">
            <v>196.19399999999999</v>
          </cell>
          <cell r="J120">
            <v>209.721</v>
          </cell>
          <cell r="K120">
            <v>243.96199999999999</v>
          </cell>
          <cell r="L120">
            <v>86.6</v>
          </cell>
          <cell r="M120">
            <v>87</v>
          </cell>
        </row>
        <row r="121">
          <cell r="A121" t="str">
            <v>Plastics</v>
          </cell>
          <cell r="F121">
            <v>136.32599999999999</v>
          </cell>
          <cell r="H121">
            <v>147.1</v>
          </cell>
          <cell r="I121">
            <v>188.86600000000001</v>
          </cell>
          <cell r="J121">
            <v>191.071</v>
          </cell>
          <cell r="K121">
            <v>178.90899999999999</v>
          </cell>
          <cell r="L121">
            <v>158.88</v>
          </cell>
          <cell r="M121">
            <v>150.92599999999999</v>
          </cell>
        </row>
        <row r="122">
          <cell r="A122" t="str">
            <v>Return on average Gross Assets</v>
          </cell>
          <cell r="F122">
            <v>0</v>
          </cell>
          <cell r="H122">
            <v>69.316999999999993</v>
          </cell>
          <cell r="I122">
            <v>69.093999999999994</v>
          </cell>
          <cell r="J122">
            <v>79.007000000000005</v>
          </cell>
          <cell r="K122">
            <v>86.92</v>
          </cell>
          <cell r="L122">
            <v>159.29</v>
          </cell>
          <cell r="M122">
            <v>167.18600000000001</v>
          </cell>
        </row>
        <row r="123">
          <cell r="A123" t="str">
            <v>Automotive Products</v>
          </cell>
          <cell r="G123">
            <v>4.692645727464366E-2</v>
          </cell>
          <cell r="H123">
            <v>4.3115307386679194E-2</v>
          </cell>
          <cell r="I123">
            <v>9.8163506510561355E-2</v>
          </cell>
          <cell r="J123">
            <v>9.4931204808888572E-2</v>
          </cell>
          <cell r="K123">
            <v>8.5535495048304655E-2</v>
          </cell>
          <cell r="L123">
            <v>86.6</v>
          </cell>
          <cell r="M123">
            <v>87</v>
          </cell>
        </row>
        <row r="124">
          <cell r="A124" t="str">
            <v>Plastics</v>
          </cell>
          <cell r="G124">
            <v>6.5714060414007597E-2</v>
          </cell>
          <cell r="H124">
            <v>5.9768687417526979E-2</v>
          </cell>
          <cell r="I124">
            <v>3.5580981408833035E-2</v>
          </cell>
          <cell r="J124">
            <v>5.2677154370329812E-2</v>
          </cell>
          <cell r="K124">
            <v>5.6586842532028753E-2</v>
          </cell>
        </row>
        <row r="125">
          <cell r="A125" t="str">
            <v>Construction</v>
          </cell>
          <cell r="H125">
            <v>0.18760188698299121</v>
          </cell>
          <cell r="I125">
            <v>0.10288199637312063</v>
          </cell>
          <cell r="J125">
            <v>0.12078243901121533</v>
          </cell>
          <cell r="K125">
            <v>9.3173504010799921E-2</v>
          </cell>
        </row>
        <row r="126">
          <cell r="A126" t="str">
            <v>Automotive Products</v>
          </cell>
          <cell r="G126">
            <v>4.692645727464366E-2</v>
          </cell>
          <cell r="H126">
            <v>4.3115307386679194E-2</v>
          </cell>
          <cell r="I126">
            <v>9.8163506510561355E-2</v>
          </cell>
          <cell r="J126">
            <v>9.4931204808888572E-2</v>
          </cell>
          <cell r="K126">
            <v>8.5535495048304655E-2</v>
          </cell>
        </row>
        <row r="127">
          <cell r="A127" t="str">
            <v>Sales/Assets</v>
          </cell>
          <cell r="G127">
            <v>6.5714060414007597E-2</v>
          </cell>
          <cell r="H127">
            <v>5.9768687417526979E-2</v>
          </cell>
          <cell r="I127">
            <v>3.5580981408833035E-2</v>
          </cell>
          <cell r="J127">
            <v>5.2677154370329812E-2</v>
          </cell>
          <cell r="K127">
            <v>5.6586842532028753E-2</v>
          </cell>
        </row>
        <row r="128">
          <cell r="A128" t="str">
            <v>Automotive Products</v>
          </cell>
          <cell r="G128">
            <v>1.1041519358739682</v>
          </cell>
          <cell r="H128">
            <v>0.92887104686201694</v>
          </cell>
          <cell r="I128">
            <v>1.1610701652446049</v>
          </cell>
          <cell r="J128">
            <v>1.0949308843654189</v>
          </cell>
          <cell r="K128">
            <v>9.3173504010799921E-2</v>
          </cell>
        </row>
        <row r="129">
          <cell r="A129" t="str">
            <v>Plastics</v>
          </cell>
          <cell r="G129">
            <v>0.90640083329665666</v>
          </cell>
          <cell r="H129">
            <v>0.90598232494901443</v>
          </cell>
          <cell r="I129">
            <v>0.82794150349983586</v>
          </cell>
          <cell r="J129">
            <v>0.93615462315055664</v>
          </cell>
        </row>
        <row r="130">
          <cell r="A130" t="str">
            <v>Construction</v>
          </cell>
          <cell r="H130">
            <v>0.53089429721424763</v>
          </cell>
          <cell r="I130">
            <v>0.69904767418299707</v>
          </cell>
          <cell r="J130">
            <v>0.70505145113724099</v>
          </cell>
        </row>
        <row r="131">
          <cell r="A131" t="str">
            <v>Automotive Products</v>
          </cell>
          <cell r="G131">
            <v>1.1041519358739682</v>
          </cell>
          <cell r="H131">
            <v>0.92887104686201694</v>
          </cell>
          <cell r="I131">
            <v>1.1610701652446049</v>
          </cell>
          <cell r="J131">
            <v>1.0949308843654189</v>
          </cell>
        </row>
        <row r="132">
          <cell r="A132" t="str">
            <v>Plastics</v>
          </cell>
          <cell r="G132">
            <v>0.90640083329665666</v>
          </cell>
          <cell r="H132">
            <v>0.90598232494901443</v>
          </cell>
          <cell r="I132">
            <v>0.82794150349983586</v>
          </cell>
          <cell r="J132">
            <v>0.93615462315055664</v>
          </cell>
        </row>
        <row r="133">
          <cell r="A133" t="str">
            <v>Construction</v>
          </cell>
          <cell r="H133">
            <v>0.53089429721424763</v>
          </cell>
          <cell r="I133">
            <v>0.69904767418299707</v>
          </cell>
          <cell r="J133">
            <v>0.70505145113724099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st Prepaid"/>
      <sheetName val="Business Car Kit Combo"/>
      <sheetName val="Data"/>
      <sheetName val="MODEL"/>
    </sheetNames>
    <sheetDataSet>
      <sheetData sheetId="0" refreshError="1"/>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Fert. &amp; Chem."/>
      <sheetName val="Input"/>
      <sheetName val="BALSHT_S"/>
      <sheetName val="PE1_S"/>
      <sheetName val="DCF"/>
      <sheetName val="WACC"/>
    </sheetNames>
    <sheetDataSet>
      <sheetData sheetId="0" refreshError="1"/>
      <sheetData sheetId="1" refreshError="1">
        <row r="17">
          <cell r="A17" t="str">
            <v>Price ($/t)</v>
          </cell>
        </row>
        <row r="18">
          <cell r="A18" t="str">
            <v>SSP + trace</v>
          </cell>
          <cell r="C18">
            <v>165</v>
          </cell>
          <cell r="D18">
            <v>170</v>
          </cell>
          <cell r="E18">
            <v>155</v>
          </cell>
          <cell r="F18">
            <v>147</v>
          </cell>
          <cell r="G18">
            <v>147</v>
          </cell>
          <cell r="H18">
            <v>150</v>
          </cell>
          <cell r="I18">
            <v>150</v>
          </cell>
          <cell r="J18">
            <v>160</v>
          </cell>
          <cell r="K18">
            <v>160</v>
          </cell>
          <cell r="L18">
            <v>155</v>
          </cell>
          <cell r="M18">
            <v>155</v>
          </cell>
          <cell r="N18">
            <v>155</v>
          </cell>
          <cell r="O18">
            <v>155</v>
          </cell>
        </row>
        <row r="19">
          <cell r="A19" t="str">
            <v>Dbl/Trp + SSP/potash</v>
          </cell>
          <cell r="C19">
            <v>211.00371747211921</v>
          </cell>
          <cell r="D19">
            <v>210.18181818181856</v>
          </cell>
          <cell r="E19">
            <v>230.41984732824326</v>
          </cell>
          <cell r="F19">
            <v>220.57142857142844</v>
          </cell>
          <cell r="G19">
            <v>220</v>
          </cell>
          <cell r="H19">
            <v>230</v>
          </cell>
          <cell r="I19">
            <v>230</v>
          </cell>
          <cell r="J19">
            <v>240</v>
          </cell>
          <cell r="K19">
            <v>240</v>
          </cell>
          <cell r="L19">
            <v>230</v>
          </cell>
          <cell r="M19">
            <v>230</v>
          </cell>
          <cell r="N19">
            <v>230</v>
          </cell>
          <cell r="O19">
            <v>230</v>
          </cell>
        </row>
        <row r="20">
          <cell r="A20" t="str">
            <v>DAP</v>
          </cell>
          <cell r="C20">
            <v>420</v>
          </cell>
          <cell r="D20">
            <v>390</v>
          </cell>
          <cell r="E20">
            <v>350</v>
          </cell>
          <cell r="F20">
            <v>340</v>
          </cell>
          <cell r="G20">
            <v>340</v>
          </cell>
          <cell r="H20">
            <v>340</v>
          </cell>
          <cell r="I20">
            <v>350</v>
          </cell>
          <cell r="J20">
            <v>360</v>
          </cell>
          <cell r="K20">
            <v>360</v>
          </cell>
          <cell r="L20">
            <v>340</v>
          </cell>
          <cell r="M20">
            <v>340</v>
          </cell>
          <cell r="N20">
            <v>340</v>
          </cell>
          <cell r="O20">
            <v>340</v>
          </cell>
        </row>
        <row r="21">
          <cell r="A21" t="str">
            <v>Agras</v>
          </cell>
          <cell r="C21">
            <v>310</v>
          </cell>
          <cell r="D21">
            <v>310</v>
          </cell>
          <cell r="E21">
            <v>280</v>
          </cell>
          <cell r="F21">
            <v>270</v>
          </cell>
          <cell r="G21">
            <v>270</v>
          </cell>
          <cell r="H21">
            <v>290</v>
          </cell>
          <cell r="I21">
            <v>340</v>
          </cell>
          <cell r="J21">
            <v>365</v>
          </cell>
          <cell r="K21">
            <v>365</v>
          </cell>
          <cell r="L21">
            <v>320</v>
          </cell>
          <cell r="M21">
            <v>320</v>
          </cell>
          <cell r="N21">
            <v>320</v>
          </cell>
          <cell r="O21">
            <v>320</v>
          </cell>
        </row>
        <row r="22">
          <cell r="A22" t="str">
            <v>UREA</v>
          </cell>
          <cell r="C22">
            <v>295</v>
          </cell>
          <cell r="D22">
            <v>345</v>
          </cell>
          <cell r="E22">
            <v>300</v>
          </cell>
          <cell r="F22">
            <v>280</v>
          </cell>
          <cell r="G22">
            <v>285</v>
          </cell>
          <cell r="H22">
            <v>305</v>
          </cell>
          <cell r="I22">
            <v>350</v>
          </cell>
          <cell r="J22">
            <v>370</v>
          </cell>
          <cell r="K22">
            <v>370</v>
          </cell>
          <cell r="L22">
            <v>310</v>
          </cell>
          <cell r="M22">
            <v>310</v>
          </cell>
          <cell r="N22">
            <v>310</v>
          </cell>
          <cell r="O22">
            <v>310</v>
          </cell>
        </row>
        <row r="23">
          <cell r="A23" t="str">
            <v>Other (domestic)</v>
          </cell>
          <cell r="C23">
            <v>300</v>
          </cell>
          <cell r="D23">
            <v>300</v>
          </cell>
          <cell r="E23">
            <v>300</v>
          </cell>
          <cell r="F23">
            <v>300</v>
          </cell>
          <cell r="G23">
            <v>275</v>
          </cell>
          <cell r="H23">
            <v>280</v>
          </cell>
          <cell r="I23">
            <v>280</v>
          </cell>
          <cell r="J23">
            <v>300</v>
          </cell>
          <cell r="K23">
            <v>300</v>
          </cell>
          <cell r="L23">
            <v>280</v>
          </cell>
          <cell r="M23">
            <v>280</v>
          </cell>
          <cell r="N23">
            <v>280</v>
          </cell>
          <cell r="O23">
            <v>280</v>
          </cell>
        </row>
        <row r="35">
          <cell r="A35" t="str">
            <v>Chemical Sales</v>
          </cell>
        </row>
        <row r="37">
          <cell r="A37" t="str">
            <v>Tonnage (kt. p.a.)</v>
          </cell>
        </row>
        <row r="38">
          <cell r="A38" t="str">
            <v>Ammonium Nitrate</v>
          </cell>
          <cell r="D38">
            <v>115</v>
          </cell>
          <cell r="E38">
            <v>110</v>
          </cell>
          <cell r="F38">
            <v>115</v>
          </cell>
          <cell r="G38">
            <v>120</v>
          </cell>
          <cell r="H38">
            <v>107.3</v>
          </cell>
          <cell r="I38">
            <v>111.544</v>
          </cell>
          <cell r="J38">
            <v>173</v>
          </cell>
          <cell r="K38">
            <v>190</v>
          </cell>
          <cell r="L38">
            <v>199.5</v>
          </cell>
          <cell r="M38">
            <v>209.47500000000002</v>
          </cell>
          <cell r="N38">
            <v>219.94875000000005</v>
          </cell>
          <cell r="O38">
            <v>230.94618750000006</v>
          </cell>
        </row>
        <row r="39">
          <cell r="A39" t="str">
            <v>Sodium Cyanide</v>
          </cell>
          <cell r="D39">
            <v>15</v>
          </cell>
          <cell r="E39">
            <v>20</v>
          </cell>
          <cell r="F39">
            <v>22</v>
          </cell>
          <cell r="G39">
            <v>25</v>
          </cell>
          <cell r="H39">
            <v>25.603999999999999</v>
          </cell>
          <cell r="I39">
            <v>30.448</v>
          </cell>
          <cell r="J39">
            <v>32.084000000000003</v>
          </cell>
          <cell r="K39">
            <v>33</v>
          </cell>
          <cell r="L39">
            <v>40</v>
          </cell>
          <cell r="M39">
            <v>45</v>
          </cell>
          <cell r="N39">
            <v>48</v>
          </cell>
          <cell r="O39">
            <v>48</v>
          </cell>
        </row>
        <row r="40">
          <cell r="A40" t="str">
            <v>Chlorine</v>
          </cell>
          <cell r="D40">
            <v>8</v>
          </cell>
          <cell r="E40">
            <v>8</v>
          </cell>
          <cell r="F40">
            <v>8</v>
          </cell>
          <cell r="G40">
            <v>6</v>
          </cell>
          <cell r="H40">
            <v>2.9340000000000002</v>
          </cell>
          <cell r="I40">
            <v>2.9289999999999998</v>
          </cell>
          <cell r="J40">
            <v>3</v>
          </cell>
          <cell r="K40">
            <v>3</v>
          </cell>
          <cell r="L40">
            <v>3</v>
          </cell>
          <cell r="M40">
            <v>3</v>
          </cell>
          <cell r="N40">
            <v>3</v>
          </cell>
          <cell r="O40">
            <v>3</v>
          </cell>
        </row>
        <row r="41">
          <cell r="A41" t="str">
            <v>Caustic Soda</v>
          </cell>
          <cell r="D41">
            <v>12</v>
          </cell>
          <cell r="E41">
            <v>10</v>
          </cell>
          <cell r="F41">
            <v>10</v>
          </cell>
          <cell r="G41">
            <v>8.5</v>
          </cell>
          <cell r="H41">
            <v>8.3680000000000003</v>
          </cell>
          <cell r="I41">
            <v>10.523999999999999</v>
          </cell>
          <cell r="J41">
            <v>11</v>
          </cell>
          <cell r="K41">
            <v>8</v>
          </cell>
          <cell r="L41">
            <v>8</v>
          </cell>
          <cell r="M41">
            <v>8</v>
          </cell>
          <cell r="N41">
            <v>8</v>
          </cell>
          <cell r="O41">
            <v>8</v>
          </cell>
        </row>
        <row r="42">
          <cell r="A42" t="str">
            <v>Acid - H2SO4</v>
          </cell>
          <cell r="D42">
            <v>40</v>
          </cell>
          <cell r="E42">
            <v>40</v>
          </cell>
          <cell r="F42">
            <v>40</v>
          </cell>
          <cell r="G42">
            <v>41.8</v>
          </cell>
          <cell r="H42">
            <v>54.7</v>
          </cell>
          <cell r="I42">
            <v>83.5</v>
          </cell>
          <cell r="J42">
            <v>80</v>
          </cell>
          <cell r="K42">
            <v>60</v>
          </cell>
          <cell r="L42">
            <v>60</v>
          </cell>
          <cell r="M42">
            <v>60</v>
          </cell>
          <cell r="N42">
            <v>60</v>
          </cell>
          <cell r="O42">
            <v>60</v>
          </cell>
        </row>
        <row r="43">
          <cell r="A43" t="str">
            <v>Acid - HCl</v>
          </cell>
          <cell r="D43">
            <v>10</v>
          </cell>
          <cell r="E43">
            <v>10</v>
          </cell>
          <cell r="F43">
            <v>10</v>
          </cell>
          <cell r="G43">
            <v>9.1</v>
          </cell>
          <cell r="H43">
            <v>8.9540000000000006</v>
          </cell>
          <cell r="I43">
            <v>8.984</v>
          </cell>
          <cell r="J43">
            <v>10</v>
          </cell>
          <cell r="K43">
            <v>10</v>
          </cell>
          <cell r="L43">
            <v>10</v>
          </cell>
          <cell r="M43">
            <v>10</v>
          </cell>
          <cell r="N43">
            <v>10</v>
          </cell>
          <cell r="O43">
            <v>10</v>
          </cell>
        </row>
        <row r="44">
          <cell r="A44" t="str">
            <v>Ammonia/Other</v>
          </cell>
          <cell r="D44">
            <v>40</v>
          </cell>
          <cell r="E44">
            <v>50</v>
          </cell>
          <cell r="F44">
            <v>45</v>
          </cell>
          <cell r="G44">
            <v>50</v>
          </cell>
          <cell r="H44">
            <v>57</v>
          </cell>
          <cell r="I44">
            <v>16.036999999999999</v>
          </cell>
          <cell r="J44">
            <v>16</v>
          </cell>
          <cell r="K44">
            <v>16</v>
          </cell>
          <cell r="L44">
            <v>25</v>
          </cell>
          <cell r="M44">
            <v>35</v>
          </cell>
          <cell r="N44">
            <v>40</v>
          </cell>
          <cell r="O44">
            <v>40</v>
          </cell>
        </row>
        <row r="45">
          <cell r="A45" t="str">
            <v>TOTAL</v>
          </cell>
          <cell r="D45">
            <v>240</v>
          </cell>
          <cell r="E45">
            <v>248</v>
          </cell>
          <cell r="F45">
            <v>250</v>
          </cell>
          <cell r="G45">
            <v>260.39999999999998</v>
          </cell>
          <cell r="H45">
            <v>264.86</v>
          </cell>
          <cell r="I45">
            <v>263.96600000000001</v>
          </cell>
          <cell r="J45">
            <v>325.084</v>
          </cell>
          <cell r="K45">
            <v>320</v>
          </cell>
          <cell r="L45">
            <v>345.5</v>
          </cell>
          <cell r="M45">
            <v>370.47500000000002</v>
          </cell>
          <cell r="N45">
            <v>388.94875000000002</v>
          </cell>
          <cell r="O45">
            <v>399.94618750000006</v>
          </cell>
        </row>
        <row r="57">
          <cell r="A57" t="str">
            <v>Ammonium Nitrate</v>
          </cell>
          <cell r="D57">
            <v>36.225000000000001</v>
          </cell>
          <cell r="E57">
            <v>35.200000000000003</v>
          </cell>
          <cell r="F57">
            <v>35.075000000000003</v>
          </cell>
          <cell r="G57">
            <v>37.799999999999997</v>
          </cell>
          <cell r="H57">
            <v>34.335999999999999</v>
          </cell>
          <cell r="I57">
            <v>41.271279999999997</v>
          </cell>
          <cell r="J57">
            <v>69.2</v>
          </cell>
          <cell r="K57">
            <v>76</v>
          </cell>
          <cell r="L57">
            <v>79.8</v>
          </cell>
          <cell r="M57">
            <v>83.79000000000002</v>
          </cell>
          <cell r="N57">
            <v>87.979500000000016</v>
          </cell>
          <cell r="O57">
            <v>73.902780000000021</v>
          </cell>
        </row>
        <row r="58">
          <cell r="A58" t="str">
            <v>Sodium Cyanide</v>
          </cell>
          <cell r="D58">
            <v>20.25</v>
          </cell>
          <cell r="E58">
            <v>27</v>
          </cell>
          <cell r="F58">
            <v>29.7</v>
          </cell>
          <cell r="G58">
            <v>39</v>
          </cell>
          <cell r="H58">
            <v>39.93</v>
          </cell>
          <cell r="I58">
            <v>51.8</v>
          </cell>
          <cell r="J58">
            <v>55</v>
          </cell>
          <cell r="K58">
            <v>59.4</v>
          </cell>
          <cell r="L58">
            <v>72</v>
          </cell>
          <cell r="M58">
            <v>81</v>
          </cell>
          <cell r="N58">
            <v>86.4</v>
          </cell>
          <cell r="O58">
            <v>91.2</v>
          </cell>
        </row>
        <row r="59">
          <cell r="A59" t="str">
            <v>Chlorine</v>
          </cell>
          <cell r="D59">
            <v>4.8</v>
          </cell>
          <cell r="E59">
            <v>4.8</v>
          </cell>
          <cell r="F59">
            <v>4.8</v>
          </cell>
          <cell r="G59">
            <v>4.2</v>
          </cell>
          <cell r="H59">
            <v>0.93888000000000016</v>
          </cell>
          <cell r="I59">
            <v>1.0251499999999998</v>
          </cell>
          <cell r="J59">
            <v>1.35</v>
          </cell>
          <cell r="K59">
            <v>1.35</v>
          </cell>
          <cell r="L59">
            <v>1.35</v>
          </cell>
          <cell r="M59">
            <v>1.35</v>
          </cell>
          <cell r="N59">
            <v>1.35</v>
          </cell>
          <cell r="O59">
            <v>1.35</v>
          </cell>
        </row>
        <row r="60">
          <cell r="A60" t="str">
            <v>Caustic Soda</v>
          </cell>
          <cell r="D60">
            <v>5.4</v>
          </cell>
          <cell r="E60">
            <v>4.5</v>
          </cell>
          <cell r="F60">
            <v>3.5</v>
          </cell>
          <cell r="G60">
            <v>0.85</v>
          </cell>
          <cell r="H60">
            <v>2.0920000000000001</v>
          </cell>
          <cell r="I60">
            <v>2.6309999999999998</v>
          </cell>
          <cell r="J60">
            <v>2.75</v>
          </cell>
          <cell r="K60">
            <v>2</v>
          </cell>
          <cell r="L60">
            <v>2</v>
          </cell>
          <cell r="M60">
            <v>2</v>
          </cell>
          <cell r="N60">
            <v>2</v>
          </cell>
          <cell r="O60">
            <v>2</v>
          </cell>
        </row>
        <row r="61">
          <cell r="A61" t="str">
            <v>Acid - H2SO4</v>
          </cell>
          <cell r="D61">
            <v>8</v>
          </cell>
          <cell r="E61">
            <v>8</v>
          </cell>
          <cell r="F61">
            <v>8</v>
          </cell>
          <cell r="G61">
            <v>8.36</v>
          </cell>
          <cell r="H61">
            <v>5.47</v>
          </cell>
          <cell r="I61">
            <v>9.1850000000000005</v>
          </cell>
          <cell r="J61">
            <v>8.8000000000000007</v>
          </cell>
          <cell r="K61">
            <v>6.6</v>
          </cell>
          <cell r="L61">
            <v>6.6</v>
          </cell>
          <cell r="M61">
            <v>6.6</v>
          </cell>
          <cell r="N61">
            <v>6.6</v>
          </cell>
          <cell r="O61">
            <v>6.6</v>
          </cell>
        </row>
        <row r="62">
          <cell r="A62" t="str">
            <v>Acid - HCl</v>
          </cell>
          <cell r="D62">
            <v>2.5</v>
          </cell>
          <cell r="E62">
            <v>2</v>
          </cell>
          <cell r="F62">
            <v>2</v>
          </cell>
          <cell r="G62">
            <v>1.82</v>
          </cell>
          <cell r="H62">
            <v>0.89540000000000008</v>
          </cell>
          <cell r="I62">
            <v>0.89839999999999998</v>
          </cell>
          <cell r="J62">
            <v>1.1000000000000001</v>
          </cell>
          <cell r="K62">
            <v>1.1000000000000001</v>
          </cell>
          <cell r="L62">
            <v>1.1000000000000001</v>
          </cell>
          <cell r="M62">
            <v>1.1000000000000001</v>
          </cell>
          <cell r="N62">
            <v>1.1000000000000001</v>
          </cell>
          <cell r="O62">
            <v>1.1000000000000001</v>
          </cell>
        </row>
        <row r="63">
          <cell r="A63" t="str">
            <v>Urea/Other</v>
          </cell>
          <cell r="D63">
            <v>12</v>
          </cell>
          <cell r="E63">
            <v>15</v>
          </cell>
          <cell r="F63">
            <v>11.25</v>
          </cell>
          <cell r="G63">
            <v>10</v>
          </cell>
          <cell r="H63">
            <v>11.97</v>
          </cell>
          <cell r="I63">
            <v>4.0092499999999998</v>
          </cell>
          <cell r="J63">
            <v>3.68</v>
          </cell>
          <cell r="K63">
            <v>3.68</v>
          </cell>
          <cell r="L63">
            <v>5.75</v>
          </cell>
          <cell r="M63">
            <v>8.0500000000000007</v>
          </cell>
          <cell r="N63">
            <v>9.1999999999999993</v>
          </cell>
          <cell r="O63">
            <v>9.1999999999999993</v>
          </cell>
        </row>
        <row r="64">
          <cell r="A64" t="str">
            <v>Total</v>
          </cell>
          <cell r="D64">
            <v>89.174999999999997</v>
          </cell>
          <cell r="E64">
            <v>96.5</v>
          </cell>
          <cell r="F64">
            <v>94.325000000000003</v>
          </cell>
          <cell r="G64">
            <v>102.02999999999999</v>
          </cell>
          <cell r="H64">
            <v>95.63227999999998</v>
          </cell>
          <cell r="I64">
            <v>110.82007999999999</v>
          </cell>
          <cell r="J64">
            <v>141.88000000000002</v>
          </cell>
          <cell r="K64">
            <v>150.13</v>
          </cell>
          <cell r="L64">
            <v>168.6</v>
          </cell>
          <cell r="M64">
            <v>183.89000000000001</v>
          </cell>
          <cell r="N64">
            <v>194.62949999999998</v>
          </cell>
          <cell r="O64">
            <v>185.35278</v>
          </cell>
        </row>
        <row r="66">
          <cell r="A66" t="str">
            <v>Summary</v>
          </cell>
        </row>
        <row r="77">
          <cell r="A77" t="str">
            <v>EBIT ($m)</v>
          </cell>
        </row>
        <row r="78">
          <cell r="A78" t="str">
            <v>Fertilisers</v>
          </cell>
          <cell r="F78">
            <v>22</v>
          </cell>
          <cell r="G78">
            <v>28.5</v>
          </cell>
          <cell r="H78">
            <v>21</v>
          </cell>
          <cell r="I78">
            <v>31</v>
          </cell>
          <cell r="J78">
            <v>40.0737326</v>
          </cell>
          <cell r="K78">
            <v>39.028330879999999</v>
          </cell>
          <cell r="L78">
            <v>35.8830284736</v>
          </cell>
          <cell r="M78">
            <v>36.600689043072002</v>
          </cell>
          <cell r="N78">
            <v>37.332702823933438</v>
          </cell>
          <cell r="O78">
            <v>37.399368364690474</v>
          </cell>
        </row>
        <row r="79">
          <cell r="A79" t="str">
            <v>Chemicals</v>
          </cell>
        </row>
        <row r="80">
          <cell r="A80" t="str">
            <v>Ammonium Nitrate</v>
          </cell>
          <cell r="F80">
            <v>5</v>
          </cell>
          <cell r="G80">
            <v>6.5</v>
          </cell>
          <cell r="H80">
            <v>6.5</v>
          </cell>
          <cell r="I80">
            <v>6</v>
          </cell>
          <cell r="J80">
            <v>13.840000000000002</v>
          </cell>
          <cell r="K80">
            <v>15.959999999999999</v>
          </cell>
          <cell r="L80">
            <v>17.556000000000001</v>
          </cell>
          <cell r="M80">
            <v>25.137000000000004</v>
          </cell>
          <cell r="N80">
            <v>30.792825000000004</v>
          </cell>
          <cell r="O80">
            <v>25.865973000000007</v>
          </cell>
        </row>
        <row r="81">
          <cell r="A81" t="str">
            <v>Sodium Cyanide</v>
          </cell>
          <cell r="F81">
            <v>8.8671875</v>
          </cell>
          <cell r="G81">
            <v>15.8046875</v>
          </cell>
          <cell r="H81">
            <v>14.6875</v>
          </cell>
          <cell r="I81">
            <v>16.482291666666665</v>
          </cell>
          <cell r="J81">
            <v>24.75</v>
          </cell>
          <cell r="K81">
            <v>24.353999999999999</v>
          </cell>
          <cell r="L81">
            <v>26.64</v>
          </cell>
          <cell r="M81">
            <v>26.324999999999999</v>
          </cell>
          <cell r="N81">
            <v>25.92</v>
          </cell>
          <cell r="O81">
            <v>27.36</v>
          </cell>
        </row>
        <row r="82">
          <cell r="A82" t="str">
            <v>Other</v>
          </cell>
          <cell r="F82">
            <v>3</v>
          </cell>
          <cell r="G82">
            <v>2.75</v>
          </cell>
          <cell r="H82">
            <v>2.4</v>
          </cell>
          <cell r="I82">
            <v>2</v>
          </cell>
          <cell r="J82">
            <v>1.9448000000000001</v>
          </cell>
          <cell r="K82">
            <v>1.6202999999999999</v>
          </cell>
          <cell r="L82">
            <v>1.8479999999999996</v>
          </cell>
          <cell r="M82">
            <v>2.101</v>
          </cell>
          <cell r="N82">
            <v>2.2275</v>
          </cell>
          <cell r="O82">
            <v>2.2275</v>
          </cell>
        </row>
        <row r="83">
          <cell r="A83" t="str">
            <v>Total</v>
          </cell>
          <cell r="F83">
            <v>38.8671875</v>
          </cell>
          <cell r="G83">
            <v>53.5546875</v>
          </cell>
          <cell r="H83">
            <v>44.587499999999999</v>
          </cell>
          <cell r="I83">
            <v>55.482291666666669</v>
          </cell>
          <cell r="J83">
            <v>80.608532600000004</v>
          </cell>
          <cell r="K83">
            <v>80.962630879999992</v>
          </cell>
          <cell r="L83">
            <v>81.927028473600004</v>
          </cell>
          <cell r="M83">
            <v>90.163689043072011</v>
          </cell>
          <cell r="N83">
            <v>96.273027823933447</v>
          </cell>
          <cell r="O83">
            <v>92.852841364690491</v>
          </cell>
        </row>
        <row r="84">
          <cell r="A84" t="str">
            <v>Actual/Forecast</v>
          </cell>
          <cell r="D84">
            <v>36.545999999999999</v>
          </cell>
          <cell r="E84">
            <v>48.591000000000001</v>
          </cell>
          <cell r="F84">
            <v>39.082000000000001</v>
          </cell>
          <cell r="G84">
            <v>53.901000000000003</v>
          </cell>
          <cell r="H84">
            <v>44.9</v>
          </cell>
          <cell r="I84">
            <v>55.253999999999998</v>
          </cell>
          <cell r="J84">
            <v>80.760000000000005</v>
          </cell>
          <cell r="K84">
            <v>80.91703656</v>
          </cell>
          <cell r="L84">
            <v>81.916012319999993</v>
          </cell>
          <cell r="M84">
            <v>90.174170312009991</v>
          </cell>
          <cell r="N84">
            <v>95.790280919161489</v>
          </cell>
          <cell r="O84">
            <v>98.835636670926775</v>
          </cell>
        </row>
        <row r="86">
          <cell r="A86" t="str">
            <v>Sales Growth (%)</v>
          </cell>
        </row>
        <row r="87">
          <cell r="A87" t="str">
            <v>Fertilisers</v>
          </cell>
          <cell r="E87">
            <v>0.10737047697368318</v>
          </cell>
          <cell r="F87">
            <v>6.3819911812492691E-3</v>
          </cell>
          <cell r="G87">
            <v>7.5789230946615938E-2</v>
          </cell>
          <cell r="H87">
            <v>0.15168986701420728</v>
          </cell>
          <cell r="I87">
            <v>0.12567843594166361</v>
          </cell>
          <cell r="J87">
            <v>0.15232641025936111</v>
          </cell>
          <cell r="K87">
            <v>0</v>
          </cell>
          <cell r="L87">
            <v>-8.0590236258650805E-2</v>
          </cell>
          <cell r="M87">
            <v>2.0000000000000018E-2</v>
          </cell>
          <cell r="N87">
            <v>1.9999999999999796E-2</v>
          </cell>
          <cell r="O87">
            <v>2.000000000000024E-2</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20DDC-591E-4812-96F3-304DB8FA6C81}">
  <sheetPr>
    <pageSetUpPr fitToPage="1"/>
  </sheetPr>
  <dimension ref="A1:R100"/>
  <sheetViews>
    <sheetView showGridLines="0" tabSelected="1" zoomScaleNormal="100" zoomScaleSheetLayoutView="100" workbookViewId="0"/>
  </sheetViews>
  <sheetFormatPr defaultColWidth="7.7109375" defaultRowHeight="12.75" x14ac:dyDescent="0.2"/>
  <cols>
    <col min="1" max="1" width="45.28515625" style="3" customWidth="1"/>
    <col min="2" max="6" width="7.7109375" style="3"/>
    <col min="7" max="7" width="1.42578125" style="3" customWidth="1"/>
    <col min="8" max="9" width="8.42578125" style="3" customWidth="1"/>
    <col min="10" max="16384" width="7.7109375" style="3"/>
  </cols>
  <sheetData>
    <row r="1" spans="1:16" ht="28.5" x14ac:dyDescent="0.45">
      <c r="A1" s="1" t="s">
        <v>0</v>
      </c>
      <c r="B1" s="2"/>
      <c r="C1" s="2"/>
      <c r="D1" s="2"/>
      <c r="E1" s="2"/>
      <c r="F1" s="2"/>
      <c r="G1" s="1"/>
      <c r="H1" s="1"/>
      <c r="I1" s="1"/>
    </row>
    <row r="3" spans="1:16" ht="21" x14ac:dyDescent="0.35">
      <c r="A3" s="4" t="s">
        <v>1</v>
      </c>
      <c r="B3" s="5"/>
      <c r="C3" s="5"/>
      <c r="D3" s="5"/>
      <c r="E3" s="5"/>
      <c r="F3" s="5"/>
      <c r="G3" s="5"/>
      <c r="H3" s="5"/>
      <c r="I3" s="5"/>
    </row>
    <row r="5" spans="1:16" ht="12.75" customHeight="1" x14ac:dyDescent="0.2">
      <c r="B5" s="6" t="s">
        <v>187</v>
      </c>
      <c r="C5" s="6" t="s">
        <v>188</v>
      </c>
      <c r="D5" s="6" t="s">
        <v>189</v>
      </c>
      <c r="E5" s="6" t="s">
        <v>190</v>
      </c>
      <c r="F5" s="6" t="s">
        <v>191</v>
      </c>
      <c r="H5" s="142" t="str">
        <f>+D5 &amp; " v " &amp;F5</f>
        <v>H1 FY18 v H1 FY19</v>
      </c>
      <c r="I5" s="142"/>
    </row>
    <row r="6" spans="1:16" x14ac:dyDescent="0.2">
      <c r="B6" s="7" t="s">
        <v>2</v>
      </c>
      <c r="C6" s="7" t="s">
        <v>2</v>
      </c>
      <c r="D6" s="7" t="s">
        <v>2</v>
      </c>
      <c r="E6" s="7" t="s">
        <v>2</v>
      </c>
      <c r="F6" s="7" t="s">
        <v>2</v>
      </c>
      <c r="H6" s="7" t="s">
        <v>2</v>
      </c>
      <c r="I6" s="8" t="s">
        <v>3</v>
      </c>
    </row>
    <row r="7" spans="1:16" x14ac:dyDescent="0.2">
      <c r="A7" s="3" t="s">
        <v>4</v>
      </c>
      <c r="B7" s="9">
        <v>1738</v>
      </c>
      <c r="C7" s="9">
        <v>1766.9999999999998</v>
      </c>
      <c r="D7" s="9">
        <v>1761</v>
      </c>
      <c r="E7" s="9">
        <v>1771.9999999999998</v>
      </c>
      <c r="F7" s="9">
        <v>1754</v>
      </c>
      <c r="H7" s="10">
        <f>+F7-D7</f>
        <v>-7</v>
      </c>
      <c r="I7" s="11">
        <f>+IF(D7&lt;&gt;0,IF(ABS(H7/D7)&gt;1,"NM ",H7/D7),"NM ")</f>
        <v>-3.9750141964792728E-3</v>
      </c>
      <c r="K7" s="12"/>
      <c r="L7" s="12"/>
      <c r="M7" s="12"/>
      <c r="N7" s="12"/>
      <c r="O7" s="12"/>
      <c r="P7" s="12"/>
    </row>
    <row r="8" spans="1:16" x14ac:dyDescent="0.2">
      <c r="A8" s="3" t="s">
        <v>5</v>
      </c>
      <c r="B8" s="9">
        <v>-1273</v>
      </c>
      <c r="C8" s="9">
        <v>-1225</v>
      </c>
      <c r="D8" s="9">
        <v>-1305</v>
      </c>
      <c r="E8" s="9">
        <v>-1247</v>
      </c>
      <c r="F8" s="9">
        <v>-1265</v>
      </c>
      <c r="H8" s="9">
        <f t="shared" ref="H8:H16" si="0">+F8-D8</f>
        <v>40</v>
      </c>
      <c r="I8" s="13">
        <f t="shared" ref="I8:I16" si="1">+IF(D8&lt;&gt;0,IF(ABS(H8/D8)&gt;1,"NM ",H8/D8),"NM ")</f>
        <v>-3.0651340996168581E-2</v>
      </c>
    </row>
    <row r="9" spans="1:16" x14ac:dyDescent="0.2">
      <c r="A9" s="14" t="s">
        <v>6</v>
      </c>
      <c r="B9" s="15">
        <f>+SUM(B7:B8)</f>
        <v>465</v>
      </c>
      <c r="C9" s="15">
        <f t="shared" ref="C9:F9" si="2">+SUM(C7:C8)</f>
        <v>541.99999999999977</v>
      </c>
      <c r="D9" s="15">
        <f t="shared" si="2"/>
        <v>456</v>
      </c>
      <c r="E9" s="15">
        <f t="shared" si="2"/>
        <v>524.99999999999977</v>
      </c>
      <c r="F9" s="15">
        <f t="shared" si="2"/>
        <v>489</v>
      </c>
      <c r="H9" s="15">
        <f t="shared" si="0"/>
        <v>33</v>
      </c>
      <c r="I9" s="16">
        <f t="shared" si="1"/>
        <v>7.2368421052631582E-2</v>
      </c>
    </row>
    <row r="10" spans="1:16" x14ac:dyDescent="0.2">
      <c r="A10" s="3" t="s">
        <v>7</v>
      </c>
      <c r="B10" s="9">
        <v>-242</v>
      </c>
      <c r="C10" s="9">
        <v>-240</v>
      </c>
      <c r="D10" s="9">
        <v>-237</v>
      </c>
      <c r="E10" s="9">
        <v>-244</v>
      </c>
      <c r="F10" s="9">
        <v>-245</v>
      </c>
      <c r="H10" s="9">
        <f t="shared" si="0"/>
        <v>-8</v>
      </c>
      <c r="I10" s="13">
        <f t="shared" si="1"/>
        <v>3.3755274261603373E-2</v>
      </c>
    </row>
    <row r="11" spans="1:16" x14ac:dyDescent="0.2">
      <c r="A11" s="3" t="s">
        <v>8</v>
      </c>
      <c r="B11" s="9">
        <v>33</v>
      </c>
      <c r="C11" s="9">
        <v>24</v>
      </c>
      <c r="D11" s="9">
        <v>27</v>
      </c>
      <c r="E11" s="9">
        <v>20</v>
      </c>
      <c r="F11" s="9">
        <v>0</v>
      </c>
      <c r="H11" s="9">
        <f t="shared" si="0"/>
        <v>-27</v>
      </c>
      <c r="I11" s="13">
        <f t="shared" si="1"/>
        <v>-1</v>
      </c>
    </row>
    <row r="12" spans="1:16" x14ac:dyDescent="0.2">
      <c r="A12" s="3" t="s">
        <v>9</v>
      </c>
      <c r="B12" s="9">
        <v>16</v>
      </c>
      <c r="C12" s="9">
        <v>15</v>
      </c>
      <c r="D12" s="9">
        <v>16</v>
      </c>
      <c r="E12" s="9">
        <v>19</v>
      </c>
      <c r="F12" s="9">
        <v>18</v>
      </c>
      <c r="H12" s="9">
        <f t="shared" si="0"/>
        <v>2</v>
      </c>
      <c r="I12" s="13">
        <f t="shared" si="1"/>
        <v>0.125</v>
      </c>
    </row>
    <row r="13" spans="1:16" x14ac:dyDescent="0.2">
      <c r="A13" s="3" t="s">
        <v>10</v>
      </c>
      <c r="B13" s="9">
        <v>-37</v>
      </c>
      <c r="C13" s="9">
        <v>-38</v>
      </c>
      <c r="D13" s="9">
        <v>-37</v>
      </c>
      <c r="E13" s="9">
        <v>-40</v>
      </c>
      <c r="F13" s="9">
        <v>-40</v>
      </c>
      <c r="H13" s="9">
        <f t="shared" si="0"/>
        <v>-3</v>
      </c>
      <c r="I13" s="13">
        <f t="shared" si="1"/>
        <v>8.1081081081081086E-2</v>
      </c>
    </row>
    <row r="14" spans="1:16" x14ac:dyDescent="0.2">
      <c r="A14" s="14" t="s">
        <v>11</v>
      </c>
      <c r="B14" s="15">
        <f t="shared" ref="B14:E14" si="3">+SUM(B9:B13)</f>
        <v>235</v>
      </c>
      <c r="C14" s="15">
        <f t="shared" si="3"/>
        <v>302.99999999999977</v>
      </c>
      <c r="D14" s="15">
        <f t="shared" si="3"/>
        <v>225</v>
      </c>
      <c r="E14" s="15">
        <f t="shared" si="3"/>
        <v>279.99999999999977</v>
      </c>
      <c r="F14" s="15">
        <f t="shared" ref="F14" si="4">+SUM(F9:F13)</f>
        <v>222</v>
      </c>
      <c r="H14" s="15">
        <f t="shared" si="0"/>
        <v>-3</v>
      </c>
      <c r="I14" s="16">
        <f t="shared" si="1"/>
        <v>-1.3333333333333334E-2</v>
      </c>
    </row>
    <row r="15" spans="1:16" x14ac:dyDescent="0.2">
      <c r="A15" s="3" t="s">
        <v>12</v>
      </c>
      <c r="B15" s="9">
        <v>-65</v>
      </c>
      <c r="C15" s="9">
        <v>-77</v>
      </c>
      <c r="D15" s="9">
        <v>-63</v>
      </c>
      <c r="E15" s="9">
        <v>-77</v>
      </c>
      <c r="F15" s="9">
        <v>-69</v>
      </c>
      <c r="H15" s="9">
        <f t="shared" si="0"/>
        <v>-6</v>
      </c>
      <c r="I15" s="13">
        <f t="shared" si="1"/>
        <v>9.5238095238095233E-2</v>
      </c>
    </row>
    <row r="16" spans="1:16" x14ac:dyDescent="0.2">
      <c r="A16" s="14" t="s">
        <v>13</v>
      </c>
      <c r="B16" s="15">
        <f>+SUM(B14:B15)</f>
        <v>170</v>
      </c>
      <c r="C16" s="15">
        <f t="shared" ref="C16:F16" si="5">+SUM(C14:C15)</f>
        <v>225.99999999999977</v>
      </c>
      <c r="D16" s="15">
        <f t="shared" si="5"/>
        <v>162</v>
      </c>
      <c r="E16" s="15">
        <f t="shared" si="5"/>
        <v>202.99999999999977</v>
      </c>
      <c r="F16" s="15">
        <f t="shared" si="5"/>
        <v>153</v>
      </c>
      <c r="H16" s="15">
        <f t="shared" si="0"/>
        <v>-9</v>
      </c>
      <c r="I16" s="16">
        <f t="shared" si="1"/>
        <v>-5.5555555555555552E-2</v>
      </c>
    </row>
    <row r="17" spans="1:18" x14ac:dyDescent="0.2">
      <c r="I17" s="17"/>
    </row>
    <row r="18" spans="1:18" x14ac:dyDescent="0.2">
      <c r="A18" s="3" t="s">
        <v>14</v>
      </c>
      <c r="B18" s="3">
        <f>+Capex!B14</f>
        <v>224</v>
      </c>
      <c r="C18" s="3">
        <f>+Capex!C14</f>
        <v>191</v>
      </c>
      <c r="D18" s="3">
        <f>+Capex!D14</f>
        <v>262</v>
      </c>
      <c r="E18" s="3">
        <f>+Capex!E14</f>
        <v>151</v>
      </c>
      <c r="F18" s="3">
        <f>+Capex!F14</f>
        <v>264</v>
      </c>
      <c r="H18" s="3">
        <f t="shared" ref="H18:H19" si="6">+F18-D18</f>
        <v>2</v>
      </c>
      <c r="I18" s="18">
        <f t="shared" ref="I18:I19" si="7">+IF(D18&lt;&gt;0,IF(ABS(H18/D18)&gt;1,"NM ",H18/D18),"NM ")</f>
        <v>7.6335877862595417E-3</v>
      </c>
    </row>
    <row r="19" spans="1:18" x14ac:dyDescent="0.2">
      <c r="A19" s="19" t="s">
        <v>15</v>
      </c>
      <c r="B19" s="20">
        <f>+'Cash Flows'!B52</f>
        <v>133</v>
      </c>
      <c r="C19" s="20">
        <f>+'Cash Flows'!C52</f>
        <v>224</v>
      </c>
      <c r="D19" s="20">
        <f>+'Cash Flows'!D52</f>
        <v>110</v>
      </c>
      <c r="E19" s="20">
        <f>+'Cash Flows'!E52</f>
        <v>199</v>
      </c>
      <c r="F19" s="20">
        <f>+'Cash Flows'!F52</f>
        <v>146</v>
      </c>
      <c r="H19" s="9">
        <f t="shared" si="6"/>
        <v>36</v>
      </c>
      <c r="I19" s="13">
        <f t="shared" si="7"/>
        <v>0.32727272727272727</v>
      </c>
    </row>
    <row r="20" spans="1:18" x14ac:dyDescent="0.2">
      <c r="I20" s="17"/>
    </row>
    <row r="21" spans="1:18" x14ac:dyDescent="0.2">
      <c r="A21" s="3" t="s">
        <v>16</v>
      </c>
      <c r="B21" s="12">
        <f>ROUND(B9/B7,3)</f>
        <v>0.26800000000000002</v>
      </c>
      <c r="C21" s="12">
        <f>ROUND(C9/C7,3)</f>
        <v>0.307</v>
      </c>
      <c r="D21" s="12">
        <f>ROUND(D9/D7,3)</f>
        <v>0.25900000000000001</v>
      </c>
      <c r="E21" s="12">
        <f>ROUND(E9/E7,3)</f>
        <v>0.29599999999999999</v>
      </c>
      <c r="F21" s="12">
        <f>ROUND(F9/F7,3)</f>
        <v>0.27900000000000003</v>
      </c>
      <c r="H21" s="18">
        <f t="shared" ref="H21:H24" si="8">+F21-D21</f>
        <v>2.0000000000000018E-2</v>
      </c>
      <c r="I21" s="17">
        <f t="shared" ref="I21:I24" si="9">+IF(D21&lt;&gt;0,IF(ABS(H21/D21)&gt;1,"NM ",H21/D21),"NM ")</f>
        <v>7.7220077220077288E-2</v>
      </c>
    </row>
    <row r="22" spans="1:18" x14ac:dyDescent="0.2">
      <c r="A22" s="3" t="s">
        <v>17</v>
      </c>
      <c r="B22" s="12">
        <f>ROUND(-B15/B14,3)</f>
        <v>0.27700000000000002</v>
      </c>
      <c r="C22" s="12">
        <f>ROUND(-C15/C14,3)</f>
        <v>0.254</v>
      </c>
      <c r="D22" s="12">
        <f>ROUND(-D15/D14,3)</f>
        <v>0.28000000000000003</v>
      </c>
      <c r="E22" s="12">
        <f>ROUND(-E15/E14,3)</f>
        <v>0.27500000000000002</v>
      </c>
      <c r="F22" s="12">
        <f>ROUND(-F15/F14,3)</f>
        <v>0.311</v>
      </c>
      <c r="H22" s="18">
        <f t="shared" si="8"/>
        <v>3.0999999999999972E-2</v>
      </c>
      <c r="I22" s="17">
        <f t="shared" si="9"/>
        <v>0.1107142857142856</v>
      </c>
    </row>
    <row r="23" spans="1:18" x14ac:dyDescent="0.2">
      <c r="A23" s="3" t="s">
        <v>18</v>
      </c>
      <c r="B23" s="12">
        <f>ROUND(B18/B7,3)</f>
        <v>0.129</v>
      </c>
      <c r="C23" s="12">
        <f>ROUND(C18/C7,3)</f>
        <v>0.108</v>
      </c>
      <c r="D23" s="12">
        <f>ROUND(D18/D7,3)</f>
        <v>0.14899999999999999</v>
      </c>
      <c r="E23" s="12">
        <f>ROUND(E18/E7,3)</f>
        <v>8.5000000000000006E-2</v>
      </c>
      <c r="F23" s="12">
        <f>ROUND(F18/F7,3)</f>
        <v>0.151</v>
      </c>
      <c r="H23" s="18">
        <f t="shared" si="8"/>
        <v>2.0000000000000018E-3</v>
      </c>
      <c r="I23" s="17">
        <f t="shared" si="9"/>
        <v>1.3422818791946321E-2</v>
      </c>
    </row>
    <row r="24" spans="1:18" x14ac:dyDescent="0.2">
      <c r="A24" s="3" t="s">
        <v>19</v>
      </c>
      <c r="B24" s="21">
        <f>+ROUND(B16/18.34,1)</f>
        <v>9.3000000000000007</v>
      </c>
      <c r="C24" s="21">
        <f>+ROUND(C16/18.33,1)</f>
        <v>12.3</v>
      </c>
      <c r="D24" s="21">
        <f>+ROUND(D16/18.35,1)</f>
        <v>8.8000000000000007</v>
      </c>
      <c r="E24" s="21">
        <f>+ROUND(E16/18.35,1)</f>
        <v>11.1</v>
      </c>
      <c r="F24" s="21">
        <f>+ROUND(F16/18.36,1)</f>
        <v>8.3000000000000007</v>
      </c>
      <c r="H24" s="22">
        <f t="shared" si="8"/>
        <v>-0.5</v>
      </c>
      <c r="I24" s="13">
        <f t="shared" si="9"/>
        <v>-5.6818181818181816E-2</v>
      </c>
      <c r="O24" s="23"/>
      <c r="P24" s="23"/>
      <c r="Q24" s="23"/>
      <c r="R24" s="23"/>
    </row>
    <row r="26" spans="1:18" ht="21" x14ac:dyDescent="0.35">
      <c r="A26" s="4" t="s">
        <v>20</v>
      </c>
      <c r="B26" s="5"/>
      <c r="C26" s="5"/>
      <c r="D26" s="5"/>
      <c r="E26" s="5"/>
      <c r="F26" s="5"/>
      <c r="G26" s="5"/>
      <c r="H26" s="5"/>
      <c r="I26" s="5"/>
    </row>
    <row r="28" spans="1:18" ht="12.75" customHeight="1" x14ac:dyDescent="0.2">
      <c r="A28" s="143" t="s">
        <v>21</v>
      </c>
      <c r="B28" s="143"/>
      <c r="C28" s="143"/>
      <c r="D28" s="143"/>
      <c r="E28" s="143"/>
      <c r="F28" s="143"/>
      <c r="G28" s="143"/>
      <c r="H28" s="143"/>
      <c r="I28" s="143"/>
    </row>
    <row r="29" spans="1:18" x14ac:dyDescent="0.2">
      <c r="A29" s="143"/>
      <c r="B29" s="143"/>
      <c r="C29" s="143"/>
      <c r="D29" s="143"/>
      <c r="E29" s="143"/>
      <c r="F29" s="143"/>
      <c r="G29" s="143"/>
      <c r="H29" s="143"/>
      <c r="I29" s="143"/>
    </row>
    <row r="31" spans="1:18" ht="12.75" customHeight="1" x14ac:dyDescent="0.2">
      <c r="B31" s="6" t="str">
        <f>+B$5</f>
        <v>H1 FY17</v>
      </c>
      <c r="C31" s="6" t="str">
        <f t="shared" ref="C31:F31" si="10">+C$5</f>
        <v>H2 FY17</v>
      </c>
      <c r="D31" s="6" t="str">
        <f t="shared" si="10"/>
        <v>H1 FY18</v>
      </c>
      <c r="E31" s="6" t="str">
        <f t="shared" si="10"/>
        <v>H2 FY18</v>
      </c>
      <c r="F31" s="6" t="str">
        <f t="shared" si="10"/>
        <v>H1 FY19</v>
      </c>
      <c r="H31" s="142" t="str">
        <f>+D31 &amp; " v " &amp;F31</f>
        <v>H1 FY18 v H1 FY19</v>
      </c>
      <c r="I31" s="142"/>
    </row>
    <row r="32" spans="1:18" x14ac:dyDescent="0.2">
      <c r="B32" s="7" t="s">
        <v>2</v>
      </c>
      <c r="C32" s="7" t="s">
        <v>2</v>
      </c>
      <c r="D32" s="7" t="s">
        <v>2</v>
      </c>
      <c r="E32" s="7" t="s">
        <v>2</v>
      </c>
      <c r="F32" s="7" t="s">
        <v>2</v>
      </c>
      <c r="H32" s="7" t="s">
        <v>2</v>
      </c>
      <c r="I32" s="8" t="s">
        <v>3</v>
      </c>
    </row>
    <row r="33" spans="1:9" x14ac:dyDescent="0.2">
      <c r="A33" s="3" t="s">
        <v>4</v>
      </c>
      <c r="B33" s="9">
        <f>+B7</f>
        <v>1738</v>
      </c>
      <c r="C33" s="9">
        <f>+C7</f>
        <v>1766.9999999999998</v>
      </c>
      <c r="D33" s="9">
        <f>+D7</f>
        <v>1761</v>
      </c>
      <c r="E33" s="9">
        <f>+E7</f>
        <v>1771.9999999999998</v>
      </c>
      <c r="F33" s="9">
        <f>+F7</f>
        <v>1754</v>
      </c>
      <c r="H33" s="10">
        <f t="shared" ref="H33:H42" si="11">+F33-D33</f>
        <v>-7</v>
      </c>
      <c r="I33" s="11">
        <f t="shared" ref="I33:I42" si="12">+IF(D33&lt;&gt;0,IF(ABS(H33/D33)&gt;1,"NM ",H33/D33),"NM ")</f>
        <v>-3.9750141964792728E-3</v>
      </c>
    </row>
    <row r="34" spans="1:9" x14ac:dyDescent="0.2">
      <c r="A34" s="3" t="s">
        <v>22</v>
      </c>
      <c r="B34" s="9">
        <f>+B8</f>
        <v>-1273</v>
      </c>
      <c r="C34" s="9">
        <f>+C8</f>
        <v>-1225</v>
      </c>
      <c r="D34" s="9">
        <f>+D8+13</f>
        <v>-1292</v>
      </c>
      <c r="E34" s="9">
        <f>+E8+36</f>
        <v>-1211</v>
      </c>
      <c r="F34" s="9">
        <f>+F8</f>
        <v>-1265</v>
      </c>
      <c r="H34" s="9">
        <f t="shared" si="11"/>
        <v>27</v>
      </c>
      <c r="I34" s="13">
        <f t="shared" si="12"/>
        <v>-2.089783281733746E-2</v>
      </c>
    </row>
    <row r="35" spans="1:9" x14ac:dyDescent="0.2">
      <c r="A35" s="14" t="s">
        <v>23</v>
      </c>
      <c r="B35" s="15">
        <f>+SUM(B33:B34)</f>
        <v>465</v>
      </c>
      <c r="C35" s="15">
        <f t="shared" ref="C35:F35" si="13">+SUM(C33:C34)</f>
        <v>541.99999999999977</v>
      </c>
      <c r="D35" s="15">
        <f t="shared" si="13"/>
        <v>469</v>
      </c>
      <c r="E35" s="15">
        <f t="shared" si="13"/>
        <v>560.99999999999977</v>
      </c>
      <c r="F35" s="15">
        <f t="shared" si="13"/>
        <v>489</v>
      </c>
      <c r="H35" s="15">
        <f t="shared" si="11"/>
        <v>20</v>
      </c>
      <c r="I35" s="16">
        <f t="shared" si="12"/>
        <v>4.2643923240938165E-2</v>
      </c>
    </row>
    <row r="36" spans="1:9" x14ac:dyDescent="0.2">
      <c r="A36" s="3" t="s">
        <v>7</v>
      </c>
      <c r="B36" s="9">
        <f t="shared" ref="B36:F39" si="14">+B10</f>
        <v>-242</v>
      </c>
      <c r="C36" s="9">
        <f t="shared" si="14"/>
        <v>-240</v>
      </c>
      <c r="D36" s="9">
        <f t="shared" si="14"/>
        <v>-237</v>
      </c>
      <c r="E36" s="9">
        <f t="shared" si="14"/>
        <v>-244</v>
      </c>
      <c r="F36" s="9">
        <f t="shared" si="14"/>
        <v>-245</v>
      </c>
      <c r="H36" s="9">
        <f t="shared" si="11"/>
        <v>-8</v>
      </c>
      <c r="I36" s="13">
        <f t="shared" si="12"/>
        <v>3.3755274261603373E-2</v>
      </c>
    </row>
    <row r="37" spans="1:9" x14ac:dyDescent="0.2">
      <c r="A37" s="3" t="s">
        <v>8</v>
      </c>
      <c r="B37" s="9">
        <f t="shared" si="14"/>
        <v>33</v>
      </c>
      <c r="C37" s="9">
        <f t="shared" si="14"/>
        <v>24</v>
      </c>
      <c r="D37" s="9">
        <f t="shared" si="14"/>
        <v>27</v>
      </c>
      <c r="E37" s="9">
        <f t="shared" si="14"/>
        <v>20</v>
      </c>
      <c r="F37" s="9">
        <f t="shared" si="14"/>
        <v>0</v>
      </c>
      <c r="H37" s="9">
        <f t="shared" si="11"/>
        <v>-27</v>
      </c>
      <c r="I37" s="13">
        <f t="shared" si="12"/>
        <v>-1</v>
      </c>
    </row>
    <row r="38" spans="1:9" x14ac:dyDescent="0.2">
      <c r="A38" s="3" t="s">
        <v>9</v>
      </c>
      <c r="B38" s="9">
        <f t="shared" si="14"/>
        <v>16</v>
      </c>
      <c r="C38" s="9">
        <f t="shared" si="14"/>
        <v>15</v>
      </c>
      <c r="D38" s="9">
        <f t="shared" si="14"/>
        <v>16</v>
      </c>
      <c r="E38" s="9">
        <f t="shared" si="14"/>
        <v>19</v>
      </c>
      <c r="F38" s="9">
        <f t="shared" si="14"/>
        <v>18</v>
      </c>
      <c r="H38" s="9">
        <f t="shared" si="11"/>
        <v>2</v>
      </c>
      <c r="I38" s="13">
        <f t="shared" si="12"/>
        <v>0.125</v>
      </c>
    </row>
    <row r="39" spans="1:9" x14ac:dyDescent="0.2">
      <c r="A39" s="3" t="s">
        <v>10</v>
      </c>
      <c r="B39" s="9">
        <f t="shared" si="14"/>
        <v>-37</v>
      </c>
      <c r="C39" s="9">
        <f t="shared" si="14"/>
        <v>-38</v>
      </c>
      <c r="D39" s="9">
        <f t="shared" si="14"/>
        <v>-37</v>
      </c>
      <c r="E39" s="9">
        <f t="shared" si="14"/>
        <v>-40</v>
      </c>
      <c r="F39" s="9">
        <f t="shared" si="14"/>
        <v>-40</v>
      </c>
      <c r="H39" s="9">
        <f t="shared" si="11"/>
        <v>-3</v>
      </c>
      <c r="I39" s="13">
        <f t="shared" si="12"/>
        <v>8.1081081081081086E-2</v>
      </c>
    </row>
    <row r="40" spans="1:9" x14ac:dyDescent="0.2">
      <c r="A40" s="14" t="s">
        <v>24</v>
      </c>
      <c r="B40" s="15">
        <f t="shared" ref="B40:E40" si="15">+SUM(B35:B39)</f>
        <v>235</v>
      </c>
      <c r="C40" s="15">
        <f t="shared" si="15"/>
        <v>302.99999999999977</v>
      </c>
      <c r="D40" s="15">
        <f t="shared" si="15"/>
        <v>238</v>
      </c>
      <c r="E40" s="15">
        <f t="shared" si="15"/>
        <v>315.99999999999977</v>
      </c>
      <c r="F40" s="15">
        <f t="shared" ref="F40" si="16">+SUM(F35:F39)</f>
        <v>222</v>
      </c>
      <c r="H40" s="15">
        <f t="shared" si="11"/>
        <v>-16</v>
      </c>
      <c r="I40" s="16">
        <f t="shared" si="12"/>
        <v>-6.7226890756302518E-2</v>
      </c>
    </row>
    <row r="41" spans="1:9" x14ac:dyDescent="0.2">
      <c r="A41" s="3" t="s">
        <v>25</v>
      </c>
      <c r="B41" s="9">
        <f>+B15</f>
        <v>-65</v>
      </c>
      <c r="C41" s="9">
        <f>+C15</f>
        <v>-77</v>
      </c>
      <c r="D41" s="9">
        <f>+D15-4</f>
        <v>-67</v>
      </c>
      <c r="E41" s="9">
        <f>+E15-10</f>
        <v>-87</v>
      </c>
      <c r="F41" s="9">
        <f>+F15</f>
        <v>-69</v>
      </c>
      <c r="H41" s="9">
        <f t="shared" si="11"/>
        <v>-2</v>
      </c>
      <c r="I41" s="13">
        <f t="shared" si="12"/>
        <v>2.9850746268656716E-2</v>
      </c>
    </row>
    <row r="42" spans="1:9" x14ac:dyDescent="0.2">
      <c r="A42" s="14" t="s">
        <v>26</v>
      </c>
      <c r="B42" s="15">
        <f>+SUM(B40:B41)</f>
        <v>170</v>
      </c>
      <c r="C42" s="15">
        <f t="shared" ref="C42:F42" si="17">+SUM(C40:C41)</f>
        <v>225.99999999999977</v>
      </c>
      <c r="D42" s="15">
        <f t="shared" si="17"/>
        <v>171</v>
      </c>
      <c r="E42" s="15">
        <f t="shared" si="17"/>
        <v>228.99999999999977</v>
      </c>
      <c r="F42" s="15">
        <f t="shared" si="17"/>
        <v>153</v>
      </c>
      <c r="H42" s="15">
        <f t="shared" si="11"/>
        <v>-18</v>
      </c>
      <c r="I42" s="16">
        <f t="shared" si="12"/>
        <v>-0.10526315789473684</v>
      </c>
    </row>
    <row r="44" spans="1:9" ht="12.75" customHeight="1" x14ac:dyDescent="0.2">
      <c r="A44" s="143" t="s">
        <v>27</v>
      </c>
      <c r="B44" s="143"/>
      <c r="C44" s="143"/>
      <c r="D44" s="143"/>
      <c r="E44" s="143"/>
      <c r="F44" s="143"/>
      <c r="G44" s="143"/>
      <c r="H44" s="143"/>
      <c r="I44" s="143"/>
    </row>
    <row r="45" spans="1:9" x14ac:dyDescent="0.2">
      <c r="A45" s="24"/>
      <c r="B45" s="24"/>
      <c r="C45" s="24"/>
      <c r="D45" s="24"/>
      <c r="E45" s="24"/>
      <c r="F45" s="24"/>
      <c r="G45" s="24"/>
      <c r="H45" s="24"/>
      <c r="I45" s="25"/>
    </row>
    <row r="46" spans="1:9" x14ac:dyDescent="0.2">
      <c r="A46" s="3" t="s">
        <v>28</v>
      </c>
      <c r="B46" s="12">
        <f>ROUND(B35/B33,3)</f>
        <v>0.26800000000000002</v>
      </c>
      <c r="C46" s="12">
        <f t="shared" ref="C46:F46" si="18">ROUND(C35/C33,3)</f>
        <v>0.307</v>
      </c>
      <c r="D46" s="12">
        <f t="shared" si="18"/>
        <v>0.26600000000000001</v>
      </c>
      <c r="E46" s="12">
        <f t="shared" si="18"/>
        <v>0.317</v>
      </c>
      <c r="F46" s="12">
        <f t="shared" si="18"/>
        <v>0.27900000000000003</v>
      </c>
      <c r="H46" s="18">
        <f t="shared" ref="H46:H48" si="19">+F46-D46</f>
        <v>1.3000000000000012E-2</v>
      </c>
      <c r="I46" s="17">
        <f t="shared" ref="I46:I48" si="20">+IF(D46&lt;&gt;0,IF(ABS(H46/D46)&gt;1,"NM ",H46/D46),"NM ")</f>
        <v>4.8872180451127858E-2</v>
      </c>
    </row>
    <row r="47" spans="1:9" x14ac:dyDescent="0.2">
      <c r="A47" s="3" t="s">
        <v>29</v>
      </c>
      <c r="B47" s="12">
        <f>-ROUND(B41/B40,3)</f>
        <v>0.27700000000000002</v>
      </c>
      <c r="C47" s="12">
        <f t="shared" ref="C47:F47" si="21">-ROUND(C41/C40,3)</f>
        <v>0.254</v>
      </c>
      <c r="D47" s="12">
        <f t="shared" si="21"/>
        <v>0.28199999999999997</v>
      </c>
      <c r="E47" s="12">
        <f t="shared" si="21"/>
        <v>0.27500000000000002</v>
      </c>
      <c r="F47" s="12">
        <f t="shared" si="21"/>
        <v>0.311</v>
      </c>
      <c r="H47" s="18">
        <f t="shared" si="19"/>
        <v>2.9000000000000026E-2</v>
      </c>
      <c r="I47" s="17">
        <f t="shared" si="20"/>
        <v>0.10283687943262422</v>
      </c>
    </row>
    <row r="48" spans="1:9" x14ac:dyDescent="0.2">
      <c r="A48" s="3" t="s">
        <v>30</v>
      </c>
      <c r="B48" s="21">
        <f>+ROUND(B42/18.34,1)</f>
        <v>9.3000000000000007</v>
      </c>
      <c r="C48" s="21">
        <f>+ROUND(C42/18.33,1)</f>
        <v>12.3</v>
      </c>
      <c r="D48" s="21">
        <f>+ROUND(D42/18.35,1)</f>
        <v>9.3000000000000007</v>
      </c>
      <c r="E48" s="21">
        <f>+ROUND(E42/18.35,1)</f>
        <v>12.5</v>
      </c>
      <c r="F48" s="21">
        <f>+ROUND(F42/18.36,1)</f>
        <v>8.3000000000000007</v>
      </c>
      <c r="H48" s="22">
        <f t="shared" si="19"/>
        <v>-1</v>
      </c>
      <c r="I48" s="13">
        <f t="shared" si="20"/>
        <v>-0.1075268817204301</v>
      </c>
    </row>
    <row r="49" spans="1:9" x14ac:dyDescent="0.2">
      <c r="I49" s="17"/>
    </row>
    <row r="51" spans="1:9" ht="21" x14ac:dyDescent="0.35">
      <c r="A51" s="4" t="s">
        <v>31</v>
      </c>
      <c r="B51" s="5"/>
      <c r="C51" s="5"/>
      <c r="D51" s="5"/>
      <c r="E51" s="5"/>
      <c r="F51" s="5"/>
      <c r="G51" s="5"/>
      <c r="H51" s="5"/>
      <c r="I51" s="5"/>
    </row>
    <row r="52" spans="1:9" x14ac:dyDescent="0.2">
      <c r="A52" s="26"/>
      <c r="B52" s="26"/>
      <c r="C52" s="26"/>
      <c r="D52" s="26"/>
      <c r="E52" s="26"/>
      <c r="F52" s="26"/>
    </row>
    <row r="53" spans="1:9" ht="12.75" customHeight="1" x14ac:dyDescent="0.2">
      <c r="A53" s="26"/>
      <c r="B53" s="6" t="str">
        <f>+B$5</f>
        <v>H1 FY17</v>
      </c>
      <c r="C53" s="6" t="str">
        <f t="shared" ref="C53:F53" si="22">+C$5</f>
        <v>H2 FY17</v>
      </c>
      <c r="D53" s="6" t="str">
        <f t="shared" si="22"/>
        <v>H1 FY18</v>
      </c>
      <c r="E53" s="6" t="str">
        <f t="shared" si="22"/>
        <v>H2 FY18</v>
      </c>
      <c r="F53" s="6" t="str">
        <f t="shared" si="22"/>
        <v>H1 FY19</v>
      </c>
      <c r="H53" s="142" t="str">
        <f>+D53 &amp; " v " &amp;F53</f>
        <v>H1 FY18 v H1 FY19</v>
      </c>
      <c r="I53" s="142"/>
    </row>
    <row r="54" spans="1:9" x14ac:dyDescent="0.2">
      <c r="A54" s="27"/>
      <c r="B54" s="7" t="s">
        <v>2</v>
      </c>
      <c r="C54" s="7" t="s">
        <v>2</v>
      </c>
      <c r="D54" s="7" t="s">
        <v>2</v>
      </c>
      <c r="E54" s="7" t="s">
        <v>2</v>
      </c>
      <c r="F54" s="7" t="s">
        <v>2</v>
      </c>
      <c r="H54" s="7" t="s">
        <v>2</v>
      </c>
      <c r="I54" s="8" t="s">
        <v>3</v>
      </c>
    </row>
    <row r="55" spans="1:9" x14ac:dyDescent="0.2">
      <c r="A55" s="26" t="s">
        <v>32</v>
      </c>
      <c r="B55" s="28">
        <v>341.00000000000011</v>
      </c>
      <c r="C55" s="28">
        <v>363.00000000000011</v>
      </c>
      <c r="D55" s="28">
        <v>356</v>
      </c>
      <c r="E55" s="28">
        <v>375.99999999999977</v>
      </c>
      <c r="F55" s="28">
        <v>375.99999999999989</v>
      </c>
      <c r="H55" s="10">
        <f t="shared" ref="H55:H62" si="23">+F55-D55</f>
        <v>19.999999999999886</v>
      </c>
      <c r="I55" s="11">
        <f t="shared" ref="I55:I62" si="24">+IF(D55&lt;&gt;0,IF(ABS(H55/D55)&gt;1,"NM ",H55/D55),"NM ")</f>
        <v>5.6179775280898556E-2</v>
      </c>
    </row>
    <row r="56" spans="1:9" x14ac:dyDescent="0.2">
      <c r="A56" s="26" t="s">
        <v>33</v>
      </c>
      <c r="B56" s="28">
        <v>221</v>
      </c>
      <c r="C56" s="28">
        <v>203.99999999999991</v>
      </c>
      <c r="D56" s="28">
        <v>189</v>
      </c>
      <c r="E56" s="28">
        <v>180</v>
      </c>
      <c r="F56" s="28">
        <v>158.00000000000011</v>
      </c>
      <c r="H56" s="9">
        <f t="shared" si="23"/>
        <v>-30.999999999999886</v>
      </c>
      <c r="I56" s="29">
        <f t="shared" si="24"/>
        <v>-0.16402116402116343</v>
      </c>
    </row>
    <row r="57" spans="1:9" x14ac:dyDescent="0.2">
      <c r="A57" s="26" t="s">
        <v>34</v>
      </c>
      <c r="B57" s="28">
        <v>146</v>
      </c>
      <c r="C57" s="28">
        <v>152.00000000000006</v>
      </c>
      <c r="D57" s="28">
        <v>158.00000000000006</v>
      </c>
      <c r="E57" s="28">
        <v>157.00000000000028</v>
      </c>
      <c r="F57" s="28">
        <v>168.00000000000003</v>
      </c>
      <c r="H57" s="9">
        <f t="shared" si="23"/>
        <v>9.9999999999999716</v>
      </c>
      <c r="I57" s="29">
        <f t="shared" si="24"/>
        <v>6.3291139240506125E-2</v>
      </c>
    </row>
    <row r="58" spans="1:9" x14ac:dyDescent="0.2">
      <c r="A58" s="26" t="s">
        <v>35</v>
      </c>
      <c r="B58" s="28">
        <v>129</v>
      </c>
      <c r="C58" s="28">
        <v>144</v>
      </c>
      <c r="D58" s="28">
        <v>151.99999999999997</v>
      </c>
      <c r="E58" s="28">
        <v>163</v>
      </c>
      <c r="F58" s="28">
        <v>163</v>
      </c>
      <c r="H58" s="9">
        <f t="shared" si="23"/>
        <v>11.000000000000028</v>
      </c>
      <c r="I58" s="29">
        <f t="shared" si="24"/>
        <v>7.2368421052631776E-2</v>
      </c>
    </row>
    <row r="59" spans="1:9" x14ac:dyDescent="0.2">
      <c r="A59" s="26" t="s">
        <v>36</v>
      </c>
      <c r="B59" s="28">
        <v>21.999999999999972</v>
      </c>
      <c r="C59" s="28">
        <v>23</v>
      </c>
      <c r="D59" s="28">
        <v>16.999999999999943</v>
      </c>
      <c r="E59" s="28">
        <v>22.999999999999972</v>
      </c>
      <c r="F59" s="28">
        <v>17.999999999999972</v>
      </c>
      <c r="H59" s="9">
        <f t="shared" si="23"/>
        <v>1.0000000000000284</v>
      </c>
      <c r="I59" s="29">
        <f t="shared" si="24"/>
        <v>5.8823529411766572E-2</v>
      </c>
    </row>
    <row r="60" spans="1:9" x14ac:dyDescent="0.2">
      <c r="A60" s="26" t="s">
        <v>37</v>
      </c>
      <c r="B60" s="28">
        <v>62.00000000000005</v>
      </c>
      <c r="C60" s="28">
        <v>63.000000000000085</v>
      </c>
      <c r="D60" s="28">
        <v>54</v>
      </c>
      <c r="E60" s="28">
        <v>57.000000000000021</v>
      </c>
      <c r="F60" s="28">
        <v>50.999999999999993</v>
      </c>
      <c r="H60" s="9">
        <f t="shared" si="23"/>
        <v>-3.0000000000000071</v>
      </c>
      <c r="I60" s="29">
        <f t="shared" si="24"/>
        <v>-5.5555555555555684E-2</v>
      </c>
    </row>
    <row r="61" spans="1:9" x14ac:dyDescent="0.2">
      <c r="A61" s="26" t="s">
        <v>38</v>
      </c>
      <c r="B61" s="28">
        <v>21.999310000000001</v>
      </c>
      <c r="C61" s="28">
        <v>51</v>
      </c>
      <c r="D61" s="28">
        <v>24.999999999999986</v>
      </c>
      <c r="E61" s="28">
        <v>34.000000000000014</v>
      </c>
      <c r="F61" s="28">
        <v>24.998965179999978</v>
      </c>
      <c r="H61" s="9">
        <v>0</v>
      </c>
      <c r="I61" s="29">
        <f t="shared" si="24"/>
        <v>0</v>
      </c>
    </row>
    <row r="62" spans="1:9" x14ac:dyDescent="0.2">
      <c r="A62" s="27" t="s">
        <v>39</v>
      </c>
      <c r="B62" s="30">
        <v>942.99931000000026</v>
      </c>
      <c r="C62" s="30">
        <v>999.99999999999977</v>
      </c>
      <c r="D62" s="30">
        <v>951</v>
      </c>
      <c r="E62" s="30">
        <v>989.99999999999977</v>
      </c>
      <c r="F62" s="30">
        <v>958.99896518000048</v>
      </c>
      <c r="H62" s="31">
        <f t="shared" si="23"/>
        <v>7.9989651800004822</v>
      </c>
      <c r="I62" s="32">
        <f t="shared" si="24"/>
        <v>8.4111095478448805E-3</v>
      </c>
    </row>
    <row r="63" spans="1:9" x14ac:dyDescent="0.2">
      <c r="A63" s="33"/>
      <c r="B63" s="33"/>
      <c r="C63" s="33"/>
      <c r="D63" s="33"/>
      <c r="E63" s="33"/>
      <c r="F63" s="33"/>
    </row>
    <row r="64" spans="1:9" ht="21" x14ac:dyDescent="0.35">
      <c r="A64" s="4" t="s">
        <v>40</v>
      </c>
      <c r="B64" s="5"/>
      <c r="C64" s="5"/>
      <c r="D64" s="5"/>
      <c r="E64" s="5"/>
      <c r="F64" s="5"/>
      <c r="G64" s="5"/>
      <c r="H64" s="5"/>
      <c r="I64" s="5"/>
    </row>
    <row r="65" spans="1:12" x14ac:dyDescent="0.2">
      <c r="L65" s="3" t="s">
        <v>41</v>
      </c>
    </row>
    <row r="66" spans="1:12" ht="12.75" customHeight="1" x14ac:dyDescent="0.2">
      <c r="B66" s="6" t="str">
        <f>+B$5</f>
        <v>H1 FY17</v>
      </c>
      <c r="C66" s="6" t="str">
        <f t="shared" ref="C66:F66" si="25">+C$5</f>
        <v>H2 FY17</v>
      </c>
      <c r="D66" s="6" t="str">
        <f t="shared" si="25"/>
        <v>H1 FY18</v>
      </c>
      <c r="E66" s="6" t="str">
        <f t="shared" si="25"/>
        <v>H2 FY18</v>
      </c>
      <c r="F66" s="6" t="str">
        <f t="shared" si="25"/>
        <v>H1 FY19</v>
      </c>
      <c r="H66" s="142" t="str">
        <f>+D66 &amp; " v " &amp;F66</f>
        <v>H1 FY18 v H1 FY19</v>
      </c>
      <c r="I66" s="142"/>
    </row>
    <row r="67" spans="1:12" x14ac:dyDescent="0.2">
      <c r="B67" s="7" t="s">
        <v>42</v>
      </c>
      <c r="C67" s="7" t="s">
        <v>42</v>
      </c>
      <c r="D67" s="7" t="s">
        <v>42</v>
      </c>
      <c r="E67" s="7" t="s">
        <v>42</v>
      </c>
      <c r="F67" s="7" t="s">
        <v>42</v>
      </c>
      <c r="H67" s="7" t="s">
        <v>42</v>
      </c>
      <c r="I67" s="8" t="s">
        <v>3</v>
      </c>
    </row>
    <row r="68" spans="1:12" x14ac:dyDescent="0.2">
      <c r="A68" s="3" t="s">
        <v>43</v>
      </c>
      <c r="B68" s="20">
        <v>2353</v>
      </c>
      <c r="C68" s="20">
        <v>2392</v>
      </c>
      <c r="D68" s="20">
        <v>2437</v>
      </c>
      <c r="E68" s="20">
        <v>2458</v>
      </c>
      <c r="F68" s="20">
        <v>2464</v>
      </c>
      <c r="H68" s="10">
        <f t="shared" ref="H68" si="26">+F68-D68</f>
        <v>27</v>
      </c>
      <c r="I68" s="11">
        <f t="shared" ref="I68" si="27">+IF(D68&lt;&gt;0,IF(ABS(H68/D68)&gt;1,"NM ",H68/D68),"NM ")</f>
        <v>1.107919573245794E-2</v>
      </c>
    </row>
    <row r="69" spans="1:12" x14ac:dyDescent="0.2">
      <c r="B69" s="20"/>
      <c r="C69" s="20"/>
      <c r="D69" s="20"/>
      <c r="E69" s="20"/>
      <c r="F69" s="20"/>
      <c r="I69" s="17"/>
    </row>
    <row r="70" spans="1:12" ht="12.75" customHeight="1" x14ac:dyDescent="0.2">
      <c r="A70" s="3" t="s">
        <v>44</v>
      </c>
      <c r="I70" s="17"/>
    </row>
    <row r="71" spans="1:12" ht="12.75" customHeight="1" x14ac:dyDescent="0.2">
      <c r="A71" s="34" t="s">
        <v>45</v>
      </c>
      <c r="B71" s="20">
        <f>+VceBB!B20</f>
        <v>629</v>
      </c>
      <c r="C71" s="20">
        <f>+VceBB!C20</f>
        <v>567</v>
      </c>
      <c r="D71" s="20">
        <f>+VceBB!D20</f>
        <v>491</v>
      </c>
      <c r="E71" s="20">
        <f>+VceBB!E20</f>
        <v>400</v>
      </c>
      <c r="F71" s="20">
        <f>+VceBB!F20</f>
        <v>356</v>
      </c>
      <c r="H71" s="9">
        <f t="shared" ref="H71:H74" si="28">+F71-D71</f>
        <v>-135</v>
      </c>
      <c r="I71" s="29">
        <f t="shared" ref="I71:I74" si="29">+IF(D71&lt;&gt;0,IF(ABS(H71/D71)&gt;1,"NM ",H71/D71),"NM ")</f>
        <v>-0.27494908350305497</v>
      </c>
    </row>
    <row r="72" spans="1:12" ht="12.75" customHeight="1" x14ac:dyDescent="0.2">
      <c r="A72" s="35" t="s">
        <v>46</v>
      </c>
      <c r="B72" s="20">
        <f>+VceBB!B21</f>
        <v>41</v>
      </c>
      <c r="C72" s="20">
        <f>+VceBB!C21</f>
        <v>44</v>
      </c>
      <c r="D72" s="20">
        <f>+VceBB!D21</f>
        <v>47</v>
      </c>
      <c r="E72" s="20">
        <f>+VceBB!E21</f>
        <v>52</v>
      </c>
      <c r="F72" s="20">
        <f>+VceBB!F21</f>
        <v>57</v>
      </c>
      <c r="H72" s="9">
        <f t="shared" si="28"/>
        <v>10</v>
      </c>
      <c r="I72" s="29">
        <f t="shared" si="29"/>
        <v>0.21276595744680851</v>
      </c>
    </row>
    <row r="73" spans="1:12" ht="12.75" customHeight="1" x14ac:dyDescent="0.2">
      <c r="A73" s="34" t="s">
        <v>47</v>
      </c>
      <c r="B73" s="20">
        <f>+VceBB!B22</f>
        <v>0</v>
      </c>
      <c r="C73" s="20">
        <f>+VceBB!C22</f>
        <v>11</v>
      </c>
      <c r="D73" s="20">
        <f>+VceBB!D22</f>
        <v>14</v>
      </c>
      <c r="E73" s="20">
        <f>+VceBB!E22</f>
        <v>14</v>
      </c>
      <c r="F73" s="20">
        <f>+VceBB!F22</f>
        <v>18</v>
      </c>
      <c r="H73" s="9">
        <f t="shared" si="28"/>
        <v>4</v>
      </c>
      <c r="I73" s="29">
        <f t="shared" si="29"/>
        <v>0.2857142857142857</v>
      </c>
    </row>
    <row r="74" spans="1:12" ht="12.75" customHeight="1" x14ac:dyDescent="0.2">
      <c r="B74" s="36">
        <f>+VceBB!B23</f>
        <v>670</v>
      </c>
      <c r="C74" s="36">
        <f>+VceBB!C23</f>
        <v>622</v>
      </c>
      <c r="D74" s="36">
        <f>+VceBB!D23</f>
        <v>552</v>
      </c>
      <c r="E74" s="36">
        <f>+VceBB!E23</f>
        <v>466</v>
      </c>
      <c r="F74" s="36">
        <f>+VceBB!F23</f>
        <v>431</v>
      </c>
      <c r="H74" s="10">
        <f t="shared" si="28"/>
        <v>-121</v>
      </c>
      <c r="I74" s="11">
        <f t="shared" si="29"/>
        <v>-0.21920289855072464</v>
      </c>
    </row>
    <row r="75" spans="1:12" x14ac:dyDescent="0.2">
      <c r="I75" s="17"/>
    </row>
    <row r="76" spans="1:12" x14ac:dyDescent="0.2">
      <c r="A76" s="3" t="s">
        <v>48</v>
      </c>
      <c r="I76" s="17"/>
    </row>
    <row r="77" spans="1:12" x14ac:dyDescent="0.2">
      <c r="A77" s="34" t="s">
        <v>49</v>
      </c>
      <c r="B77" s="20">
        <f>+VceBB!B47</f>
        <v>497</v>
      </c>
      <c r="C77" s="20">
        <f>+VceBB!C47</f>
        <v>431</v>
      </c>
      <c r="D77" s="20">
        <f>+VceBB!D47</f>
        <v>384</v>
      </c>
      <c r="E77" s="20">
        <f>+VceBB!E47</f>
        <v>346</v>
      </c>
      <c r="F77" s="20">
        <f>+VceBB!F47</f>
        <v>296</v>
      </c>
      <c r="H77" s="9">
        <f t="shared" ref="H77:H80" si="30">+F77-D77</f>
        <v>-88</v>
      </c>
      <c r="I77" s="29">
        <f t="shared" ref="I77:I80" si="31">+IF(D77&lt;&gt;0,IF(ABS(H77/D77)&gt;1,"NM ",H77/D77),"NM ")</f>
        <v>-0.22916666666666666</v>
      </c>
    </row>
    <row r="78" spans="1:12" x14ac:dyDescent="0.2">
      <c r="A78" s="34" t="s">
        <v>50</v>
      </c>
      <c r="B78" s="20">
        <f>+VceBB!B48</f>
        <v>138</v>
      </c>
      <c r="C78" s="20">
        <f>+VceBB!C48</f>
        <v>172</v>
      </c>
      <c r="D78" s="20">
        <f>+VceBB!D48</f>
        <v>206</v>
      </c>
      <c r="E78" s="20">
        <f>+VceBB!E48</f>
        <v>238</v>
      </c>
      <c r="F78" s="20">
        <f>+VceBB!F48</f>
        <v>273</v>
      </c>
      <c r="H78" s="9">
        <f t="shared" si="30"/>
        <v>67</v>
      </c>
      <c r="I78" s="29">
        <f t="shared" si="31"/>
        <v>0.32524271844660196</v>
      </c>
    </row>
    <row r="79" spans="1:12" x14ac:dyDescent="0.2">
      <c r="A79" s="34" t="s">
        <v>51</v>
      </c>
      <c r="B79" s="20">
        <f>+VceBB!B49</f>
        <v>40</v>
      </c>
      <c r="C79" s="20">
        <f>+VceBB!C49</f>
        <v>84</v>
      </c>
      <c r="D79" s="20">
        <f>+VceBB!D49</f>
        <v>104</v>
      </c>
      <c r="E79" s="20">
        <f>+VceBB!E49</f>
        <v>116</v>
      </c>
      <c r="F79" s="20">
        <f>+VceBB!F49</f>
        <v>129</v>
      </c>
      <c r="H79" s="9">
        <f t="shared" si="30"/>
        <v>25</v>
      </c>
      <c r="I79" s="29">
        <f t="shared" si="31"/>
        <v>0.24038461538461539</v>
      </c>
    </row>
    <row r="80" spans="1:12" x14ac:dyDescent="0.2">
      <c r="B80" s="10">
        <f>+SUM(B77:B79)</f>
        <v>675</v>
      </c>
      <c r="C80" s="10">
        <f t="shared" ref="C80:E80" si="32">+SUM(C77:C79)</f>
        <v>687</v>
      </c>
      <c r="D80" s="10">
        <f t="shared" si="32"/>
        <v>694</v>
      </c>
      <c r="E80" s="10">
        <f t="shared" si="32"/>
        <v>700</v>
      </c>
      <c r="F80" s="10">
        <f t="shared" ref="F80" si="33">+SUM(F77:F79)</f>
        <v>698</v>
      </c>
      <c r="H80" s="10">
        <f t="shared" si="30"/>
        <v>4</v>
      </c>
      <c r="I80" s="11">
        <f t="shared" si="31"/>
        <v>5.763688760806916E-3</v>
      </c>
    </row>
    <row r="82" spans="1:9" ht="12.75" customHeight="1" x14ac:dyDescent="0.2">
      <c r="A82" s="144" t="s">
        <v>52</v>
      </c>
      <c r="B82" s="144"/>
      <c r="C82" s="144"/>
      <c r="D82" s="144"/>
      <c r="E82" s="144"/>
      <c r="F82" s="144"/>
      <c r="G82" s="144"/>
      <c r="H82" s="144"/>
      <c r="I82" s="144"/>
    </row>
    <row r="83" spans="1:9" x14ac:dyDescent="0.2">
      <c r="A83" s="144"/>
      <c r="B83" s="144"/>
      <c r="C83" s="144"/>
      <c r="D83" s="144"/>
      <c r="E83" s="144"/>
      <c r="F83" s="144"/>
      <c r="G83" s="144"/>
      <c r="H83" s="144"/>
      <c r="I83" s="144"/>
    </row>
    <row r="84" spans="1:9" ht="15" customHeight="1" x14ac:dyDescent="0.2">
      <c r="A84" s="144"/>
      <c r="B84" s="144"/>
      <c r="C84" s="144"/>
      <c r="D84" s="144"/>
      <c r="E84" s="144"/>
      <c r="F84" s="144"/>
      <c r="G84" s="144"/>
      <c r="H84" s="144"/>
      <c r="I84" s="144"/>
    </row>
    <row r="85" spans="1:9" x14ac:dyDescent="0.2">
      <c r="A85" s="26"/>
      <c r="B85" s="26"/>
      <c r="C85" s="26"/>
      <c r="D85" s="26"/>
      <c r="E85" s="26"/>
      <c r="F85" s="26"/>
    </row>
    <row r="86" spans="1:9" ht="21" x14ac:dyDescent="0.35">
      <c r="A86" s="4" t="s">
        <v>53</v>
      </c>
      <c r="B86" s="5"/>
      <c r="C86" s="5"/>
      <c r="D86" s="5"/>
      <c r="E86" s="5"/>
      <c r="F86" s="5"/>
      <c r="G86" s="5"/>
      <c r="H86" s="5"/>
      <c r="I86" s="5"/>
    </row>
    <row r="88" spans="1:9" ht="12.75" customHeight="1" x14ac:dyDescent="0.2">
      <c r="H88" s="142" t="str">
        <f>+D89 &amp; " v " &amp;F89</f>
        <v>H1 FY18 v H1 FY19</v>
      </c>
      <c r="I88" s="142"/>
    </row>
    <row r="89" spans="1:9" x14ac:dyDescent="0.2">
      <c r="B89" s="7" t="str">
        <f>+B$5</f>
        <v>H1 FY17</v>
      </c>
      <c r="C89" s="7" t="str">
        <f t="shared" ref="C89:F89" si="34">+C$5</f>
        <v>H2 FY17</v>
      </c>
      <c r="D89" s="7" t="str">
        <f t="shared" si="34"/>
        <v>H1 FY18</v>
      </c>
      <c r="E89" s="7" t="str">
        <f t="shared" si="34"/>
        <v>H2 FY18</v>
      </c>
      <c r="F89" s="7" t="str">
        <f t="shared" si="34"/>
        <v>H1 FY19</v>
      </c>
      <c r="H89" s="7" t="s">
        <v>54</v>
      </c>
      <c r="I89" s="37" t="s">
        <v>3</v>
      </c>
    </row>
    <row r="90" spans="1:9" x14ac:dyDescent="0.2">
      <c r="A90" s="3" t="s">
        <v>55</v>
      </c>
      <c r="B90" s="20">
        <v>5664</v>
      </c>
      <c r="C90" s="20">
        <v>5554</v>
      </c>
      <c r="D90" s="20">
        <v>5384</v>
      </c>
      <c r="E90" s="20">
        <v>5266</v>
      </c>
      <c r="F90" s="20">
        <v>5107</v>
      </c>
      <c r="H90" s="38">
        <f t="shared" ref="H90:H92" si="35">+F90-D90</f>
        <v>-277</v>
      </c>
      <c r="I90" s="29">
        <f t="shared" ref="I90:I92" si="36">+IF(D90&lt;&gt;0,IF(ABS(H90/D90)&gt;1,"NM ",H90/D90),"NM ")</f>
        <v>-5.1448736998514114E-2</v>
      </c>
    </row>
    <row r="91" spans="1:9" x14ac:dyDescent="0.2">
      <c r="A91" s="3" t="s">
        <v>56</v>
      </c>
      <c r="B91" s="20">
        <v>279</v>
      </c>
      <c r="C91" s="20">
        <v>220</v>
      </c>
      <c r="D91" s="20">
        <v>230</v>
      </c>
      <c r="E91" s="20">
        <v>241</v>
      </c>
      <c r="F91" s="20">
        <v>212</v>
      </c>
      <c r="H91" s="9">
        <f t="shared" si="35"/>
        <v>-18</v>
      </c>
      <c r="I91" s="29">
        <f t="shared" si="36"/>
        <v>-7.8260869565217397E-2</v>
      </c>
    </row>
    <row r="92" spans="1:9" x14ac:dyDescent="0.2">
      <c r="A92" s="3" t="s">
        <v>57</v>
      </c>
      <c r="B92" s="36">
        <f>+SUM(B90:B91)</f>
        <v>5943</v>
      </c>
      <c r="C92" s="36">
        <f t="shared" ref="C92:E92" si="37">+SUM(C90:C91)</f>
        <v>5774</v>
      </c>
      <c r="D92" s="36">
        <f t="shared" si="37"/>
        <v>5614</v>
      </c>
      <c r="E92" s="36">
        <f t="shared" si="37"/>
        <v>5507</v>
      </c>
      <c r="F92" s="36">
        <f t="shared" ref="F92" si="38">+SUM(F90:F91)</f>
        <v>5319</v>
      </c>
      <c r="H92" s="10">
        <f t="shared" si="35"/>
        <v>-295</v>
      </c>
      <c r="I92" s="11">
        <f t="shared" si="36"/>
        <v>-5.2547203420021373E-2</v>
      </c>
    </row>
    <row r="94" spans="1:9" ht="21" x14ac:dyDescent="0.35">
      <c r="A94" s="4" t="s">
        <v>58</v>
      </c>
      <c r="B94" s="5"/>
      <c r="C94" s="5"/>
      <c r="D94" s="5"/>
      <c r="E94" s="5"/>
      <c r="F94" s="5"/>
      <c r="G94" s="5"/>
      <c r="H94" s="5"/>
      <c r="I94" s="5"/>
    </row>
    <row r="96" spans="1:9" ht="12.75" customHeight="1" x14ac:dyDescent="0.2">
      <c r="H96" s="142" t="str">
        <f>+D97 &amp; " v " &amp;F97</f>
        <v>H1 FY18 v H1 FY19</v>
      </c>
      <c r="I96" s="142"/>
    </row>
    <row r="97" spans="1:9" x14ac:dyDescent="0.2">
      <c r="B97" s="7" t="str">
        <f>+B$5</f>
        <v>H1 FY17</v>
      </c>
      <c r="C97" s="7" t="str">
        <f t="shared" ref="C97:F97" si="39">+C$5</f>
        <v>H2 FY17</v>
      </c>
      <c r="D97" s="7" t="str">
        <f t="shared" si="39"/>
        <v>H1 FY18</v>
      </c>
      <c r="E97" s="7" t="str">
        <f t="shared" si="39"/>
        <v>H2 FY18</v>
      </c>
      <c r="F97" s="7" t="str">
        <f t="shared" si="39"/>
        <v>H1 FY19</v>
      </c>
      <c r="H97" s="7" t="s">
        <v>59</v>
      </c>
      <c r="I97" s="37" t="s">
        <v>3</v>
      </c>
    </row>
    <row r="98" spans="1:9" x14ac:dyDescent="0.2">
      <c r="A98" s="3" t="s">
        <v>60</v>
      </c>
      <c r="B98" s="39">
        <v>11</v>
      </c>
      <c r="C98" s="39">
        <v>11</v>
      </c>
      <c r="D98" s="39">
        <v>11</v>
      </c>
      <c r="E98" s="39">
        <v>11</v>
      </c>
      <c r="F98" s="23">
        <v>11</v>
      </c>
      <c r="H98" s="38">
        <f t="shared" ref="H98:H100" si="40">+F98-D98</f>
        <v>0</v>
      </c>
      <c r="I98" s="29">
        <f t="shared" ref="I98:I100" si="41">+IF(D98&lt;&gt;0,IF(ABS(H98/D98)&gt;1,"NM ",H98/D98),"NM ")</f>
        <v>0</v>
      </c>
    </row>
    <row r="99" spans="1:9" x14ac:dyDescent="0.2">
      <c r="A99" s="3" t="s">
        <v>61</v>
      </c>
      <c r="B99" s="40">
        <v>1.5</v>
      </c>
      <c r="C99" s="40">
        <v>1.5</v>
      </c>
      <c r="D99" s="40">
        <v>1.5</v>
      </c>
      <c r="E99" s="40">
        <v>1.5</v>
      </c>
      <c r="F99" s="41">
        <v>1.5</v>
      </c>
      <c r="H99" s="38">
        <f t="shared" si="40"/>
        <v>0</v>
      </c>
      <c r="I99" s="29">
        <f t="shared" si="41"/>
        <v>0</v>
      </c>
    </row>
    <row r="100" spans="1:9" x14ac:dyDescent="0.2">
      <c r="B100" s="39">
        <v>12.5</v>
      </c>
      <c r="C100" s="39">
        <v>12.5</v>
      </c>
      <c r="D100" s="39">
        <v>12.5</v>
      </c>
      <c r="E100" s="39">
        <v>12.5</v>
      </c>
      <c r="F100" s="39">
        <v>12.5</v>
      </c>
      <c r="H100" s="10">
        <f t="shared" si="40"/>
        <v>0</v>
      </c>
      <c r="I100" s="11">
        <f t="shared" si="41"/>
        <v>0</v>
      </c>
    </row>
  </sheetData>
  <mergeCells count="9">
    <mergeCell ref="H5:I5"/>
    <mergeCell ref="A28:I29"/>
    <mergeCell ref="H31:I31"/>
    <mergeCell ref="A44:I44"/>
    <mergeCell ref="H96:I96"/>
    <mergeCell ref="H53:I53"/>
    <mergeCell ref="H66:I66"/>
    <mergeCell ref="A82:I84"/>
    <mergeCell ref="H88:I88"/>
  </mergeCells>
  <pageMargins left="0.70866141732283472" right="0.70866141732283472" top="0.74803149606299213" bottom="0.74803149606299213" header="0.31496062992125984" footer="0.31496062992125984"/>
  <pageSetup paperSize="9" scale="95" fitToHeight="0"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5BB5A-7349-47E5-9017-4DEE0ED9A878}">
  <sheetPr>
    <pageSetUpPr fitToPage="1"/>
  </sheetPr>
  <dimension ref="A1:L82"/>
  <sheetViews>
    <sheetView showGridLines="0" zoomScaleNormal="100" zoomScaleSheetLayoutView="100" workbookViewId="0"/>
  </sheetViews>
  <sheetFormatPr defaultColWidth="7.7109375" defaultRowHeight="12.75" x14ac:dyDescent="0.2"/>
  <cols>
    <col min="1" max="1" width="20.5703125" style="3" customWidth="1"/>
    <col min="2" max="2" width="24.7109375" style="3" customWidth="1"/>
    <col min="3" max="7" width="7.7109375" style="3"/>
    <col min="8" max="8" width="1.28515625" style="3" customWidth="1"/>
    <col min="9" max="10" width="8.5703125" style="3" customWidth="1"/>
    <col min="11" max="11" width="7.7109375" style="3"/>
    <col min="12" max="12" width="9" style="3" customWidth="1"/>
    <col min="13" max="16384" width="7.7109375" style="3"/>
  </cols>
  <sheetData>
    <row r="1" spans="1:10" ht="28.5" x14ac:dyDescent="0.45">
      <c r="A1" s="1" t="s">
        <v>0</v>
      </c>
      <c r="B1" s="2"/>
      <c r="C1" s="2"/>
      <c r="D1" s="2"/>
      <c r="E1" s="2"/>
      <c r="F1" s="1"/>
      <c r="G1" s="1"/>
      <c r="H1" s="1"/>
      <c r="I1" s="1"/>
      <c r="J1" s="1"/>
    </row>
    <row r="3" spans="1:10" ht="21" x14ac:dyDescent="0.35">
      <c r="A3" s="4" t="s">
        <v>62</v>
      </c>
      <c r="B3" s="5"/>
      <c r="C3" s="5"/>
      <c r="D3" s="5"/>
      <c r="E3" s="5"/>
      <c r="F3" s="5"/>
      <c r="G3" s="5"/>
      <c r="H3" s="5"/>
      <c r="I3" s="5"/>
      <c r="J3" s="5"/>
    </row>
    <row r="4" spans="1:10" ht="6.75" customHeight="1" x14ac:dyDescent="0.2"/>
    <row r="5" spans="1:10" ht="12.75" customHeight="1" x14ac:dyDescent="0.2">
      <c r="C5" s="42" t="str">
        <f t="shared" ref="C5:G5" si="0">+C35</f>
        <v>H1 FY17</v>
      </c>
      <c r="D5" s="42" t="str">
        <f t="shared" si="0"/>
        <v>H2 FY17</v>
      </c>
      <c r="E5" s="42" t="str">
        <f t="shared" si="0"/>
        <v>H1 FY18</v>
      </c>
      <c r="F5" s="42" t="str">
        <f t="shared" si="0"/>
        <v>H2 FY18</v>
      </c>
      <c r="G5" s="42" t="str">
        <f t="shared" si="0"/>
        <v>H1 FY19</v>
      </c>
      <c r="I5" s="142" t="str">
        <f>+E5 &amp; " v " &amp;G5</f>
        <v>H1 FY18 v H1 FY19</v>
      </c>
      <c r="J5" s="142"/>
    </row>
    <row r="6" spans="1:10" x14ac:dyDescent="0.2">
      <c r="C6" s="7" t="s">
        <v>2</v>
      </c>
      <c r="D6" s="7" t="s">
        <v>2</v>
      </c>
      <c r="E6" s="7" t="s">
        <v>2</v>
      </c>
      <c r="F6" s="7" t="s">
        <v>2</v>
      </c>
      <c r="G6" s="7" t="s">
        <v>2</v>
      </c>
      <c r="I6" s="7" t="s">
        <v>2</v>
      </c>
      <c r="J6" s="8" t="s">
        <v>3</v>
      </c>
    </row>
    <row r="7" spans="1:10" x14ac:dyDescent="0.2">
      <c r="A7" s="14" t="s">
        <v>63</v>
      </c>
      <c r="I7" s="43"/>
      <c r="J7" s="43"/>
    </row>
    <row r="8" spans="1:10" x14ac:dyDescent="0.2">
      <c r="A8" s="34" t="s">
        <v>32</v>
      </c>
    </row>
    <row r="9" spans="1:10" x14ac:dyDescent="0.2">
      <c r="A9" s="44" t="s">
        <v>64</v>
      </c>
      <c r="C9" s="9">
        <v>379.00000000000034</v>
      </c>
      <c r="D9" s="9">
        <v>393.00000000000011</v>
      </c>
      <c r="E9" s="9">
        <v>395</v>
      </c>
      <c r="F9" s="9">
        <v>399.99999999999972</v>
      </c>
      <c r="G9" s="9">
        <v>402.99999999999994</v>
      </c>
      <c r="I9" s="9">
        <f>+G9-E9</f>
        <v>7.9999999999999432</v>
      </c>
      <c r="J9" s="29">
        <f>+IF(E9&lt;&gt;0,IF(ABS(I9/E9)&gt;1,"NM ",I9/E9),"NM ")</f>
        <v>2.025316455696188E-2</v>
      </c>
    </row>
    <row r="10" spans="1:10" x14ac:dyDescent="0.2">
      <c r="A10" s="44" t="s">
        <v>65</v>
      </c>
      <c r="C10" s="45">
        <v>196.99999999999994</v>
      </c>
      <c r="D10" s="45">
        <v>198</v>
      </c>
      <c r="E10" s="45">
        <v>218</v>
      </c>
      <c r="F10" s="45">
        <v>224.00000000000003</v>
      </c>
      <c r="G10" s="45">
        <v>218.99999999999994</v>
      </c>
      <c r="I10" s="45">
        <f>+G10-E10</f>
        <v>0.99999999999994316</v>
      </c>
      <c r="J10" s="29">
        <f>+IF(E10&lt;&gt;0,IF(ABS(I10/E10)&gt;1,"NM ",I10/E10),"NM ")</f>
        <v>4.5871559633024915E-3</v>
      </c>
    </row>
    <row r="11" spans="1:10" x14ac:dyDescent="0.2">
      <c r="C11" s="9">
        <f>+SUM(C9:C10)</f>
        <v>576.00000000000023</v>
      </c>
      <c r="D11" s="9">
        <f t="shared" ref="D11:F11" si="1">+SUM(D9:D10)</f>
        <v>591.00000000000011</v>
      </c>
      <c r="E11" s="9">
        <f t="shared" si="1"/>
        <v>613</v>
      </c>
      <c r="F11" s="9">
        <f t="shared" si="1"/>
        <v>623.99999999999977</v>
      </c>
      <c r="G11" s="9">
        <f t="shared" ref="G11" si="2">+SUM(G9:G10)</f>
        <v>621.99999999999989</v>
      </c>
      <c r="I11" s="9">
        <f>+G11-E11</f>
        <v>8.9999999999998863</v>
      </c>
      <c r="J11" s="11">
        <f>+IF(E11&lt;&gt;0,IF(ABS(I11/E11)&gt;1,"NM ",I11/E11),"NM ")</f>
        <v>1.4681892332789374E-2</v>
      </c>
    </row>
    <row r="12" spans="1:10" x14ac:dyDescent="0.2">
      <c r="C12" s="9"/>
      <c r="D12" s="9"/>
      <c r="E12" s="9"/>
      <c r="F12" s="9"/>
      <c r="G12" s="9"/>
      <c r="I12" s="9"/>
      <c r="J12" s="17"/>
    </row>
    <row r="13" spans="1:10" x14ac:dyDescent="0.2">
      <c r="A13" s="34" t="s">
        <v>66</v>
      </c>
      <c r="C13" s="9"/>
      <c r="D13" s="9"/>
      <c r="E13" s="9"/>
      <c r="F13" s="9"/>
      <c r="G13" s="9"/>
      <c r="I13" s="9"/>
      <c r="J13" s="17"/>
    </row>
    <row r="14" spans="1:10" x14ac:dyDescent="0.2">
      <c r="A14" s="44" t="s">
        <v>67</v>
      </c>
      <c r="C14" s="9">
        <v>160</v>
      </c>
      <c r="D14" s="9">
        <v>148.99999999999997</v>
      </c>
      <c r="E14" s="9">
        <v>136</v>
      </c>
      <c r="F14" s="9">
        <v>124</v>
      </c>
      <c r="G14" s="9">
        <v>109.00000000000004</v>
      </c>
      <c r="I14" s="9">
        <f t="shared" ref="I14:I18" si="3">+G14-E14</f>
        <v>-26.999999999999957</v>
      </c>
      <c r="J14" s="29">
        <f t="shared" ref="J14:J18" si="4">+IF(E14&lt;&gt;0,IF(ABS(I14/E14)&gt;1,"NM ",I14/E14),"NM ")</f>
        <v>-0.19852941176470557</v>
      </c>
    </row>
    <row r="15" spans="1:10" x14ac:dyDescent="0.2">
      <c r="A15" s="44" t="s">
        <v>68</v>
      </c>
      <c r="C15" s="9">
        <v>112.00000000000003</v>
      </c>
      <c r="D15" s="9">
        <v>104.99999999999999</v>
      </c>
      <c r="E15" s="9">
        <v>98</v>
      </c>
      <c r="F15" s="9">
        <v>95</v>
      </c>
      <c r="G15" s="9">
        <v>87.000000000000028</v>
      </c>
      <c r="I15" s="9">
        <f t="shared" si="3"/>
        <v>-10.999999999999972</v>
      </c>
      <c r="J15" s="29">
        <f t="shared" si="4"/>
        <v>-0.11224489795918338</v>
      </c>
    </row>
    <row r="16" spans="1:10" x14ac:dyDescent="0.2">
      <c r="A16" s="44" t="s">
        <v>69</v>
      </c>
      <c r="C16" s="9">
        <v>28</v>
      </c>
      <c r="D16" s="9">
        <v>28.000000000000004</v>
      </c>
      <c r="E16" s="9">
        <v>26</v>
      </c>
      <c r="F16" s="9">
        <v>28.999999999999996</v>
      </c>
      <c r="G16" s="9">
        <v>25</v>
      </c>
      <c r="I16" s="9">
        <f t="shared" si="3"/>
        <v>-1</v>
      </c>
      <c r="J16" s="29">
        <f t="shared" si="4"/>
        <v>-3.8461538461538464E-2</v>
      </c>
    </row>
    <row r="17" spans="1:12" x14ac:dyDescent="0.2">
      <c r="A17" s="44" t="s">
        <v>70</v>
      </c>
      <c r="C17" s="9">
        <v>39</v>
      </c>
      <c r="D17" s="9">
        <v>35.999999999999993</v>
      </c>
      <c r="E17" s="9">
        <v>33</v>
      </c>
      <c r="F17" s="9">
        <v>32</v>
      </c>
      <c r="G17" s="9">
        <v>29.000000000000004</v>
      </c>
      <c r="I17" s="9">
        <f t="shared" si="3"/>
        <v>-3.9999999999999964</v>
      </c>
      <c r="J17" s="29">
        <f t="shared" si="4"/>
        <v>-0.1212121212121211</v>
      </c>
    </row>
    <row r="18" spans="1:12" x14ac:dyDescent="0.2">
      <c r="C18" s="10">
        <f>+SUM(C14:C17)</f>
        <v>339</v>
      </c>
      <c r="D18" s="10">
        <f t="shared" ref="D18:F18" si="5">+SUM(D14:D17)</f>
        <v>317.99999999999994</v>
      </c>
      <c r="E18" s="10">
        <f t="shared" si="5"/>
        <v>293</v>
      </c>
      <c r="F18" s="10">
        <f t="shared" si="5"/>
        <v>280</v>
      </c>
      <c r="G18" s="10">
        <f t="shared" ref="G18" si="6">+SUM(G14:G17)</f>
        <v>250.00000000000006</v>
      </c>
      <c r="I18" s="10">
        <f t="shared" si="3"/>
        <v>-42.999999999999943</v>
      </c>
      <c r="J18" s="11">
        <f t="shared" si="4"/>
        <v>-0.14675767918088717</v>
      </c>
    </row>
    <row r="19" spans="1:12" x14ac:dyDescent="0.2">
      <c r="C19" s="9"/>
      <c r="D19" s="9"/>
      <c r="E19" s="9"/>
      <c r="F19" s="9"/>
      <c r="G19" s="9"/>
      <c r="I19" s="9"/>
      <c r="J19" s="17"/>
    </row>
    <row r="20" spans="1:12" x14ac:dyDescent="0.2">
      <c r="A20" s="34" t="s">
        <v>34</v>
      </c>
      <c r="C20" s="9">
        <v>337</v>
      </c>
      <c r="D20" s="9">
        <v>336.00000000000006</v>
      </c>
      <c r="E20" s="9">
        <v>331.00000000000006</v>
      </c>
      <c r="F20" s="9">
        <v>334.00000000000028</v>
      </c>
      <c r="G20" s="9">
        <v>344.00000000000006</v>
      </c>
      <c r="I20" s="9">
        <f t="shared" ref="I20:I25" si="7">+G20-E20</f>
        <v>13</v>
      </c>
      <c r="J20" s="29">
        <f t="shared" ref="J20:J25" si="8">+IF(E20&lt;&gt;0,IF(ABS(I20/E20)&gt;1,"NM ",I20/E20),"NM ")</f>
        <v>3.9274924471299086E-2</v>
      </c>
    </row>
    <row r="21" spans="1:12" x14ac:dyDescent="0.2">
      <c r="A21" s="34" t="s">
        <v>35</v>
      </c>
      <c r="C21" s="9">
        <v>150</v>
      </c>
      <c r="D21" s="9">
        <v>166</v>
      </c>
      <c r="E21" s="9">
        <v>178.99999999999997</v>
      </c>
      <c r="F21" s="9">
        <v>191</v>
      </c>
      <c r="G21" s="9">
        <v>195</v>
      </c>
      <c r="I21" s="9">
        <f t="shared" si="7"/>
        <v>16.000000000000028</v>
      </c>
      <c r="J21" s="29">
        <f t="shared" si="8"/>
        <v>8.9385474860335365E-2</v>
      </c>
    </row>
    <row r="22" spans="1:12" x14ac:dyDescent="0.2">
      <c r="A22" s="34" t="s">
        <v>36</v>
      </c>
      <c r="C22" s="9">
        <v>178</v>
      </c>
      <c r="D22" s="9">
        <v>173</v>
      </c>
      <c r="E22" s="9">
        <v>183.99999999999997</v>
      </c>
      <c r="F22" s="9">
        <v>172.99999999999997</v>
      </c>
      <c r="G22" s="9">
        <v>190.99999999999997</v>
      </c>
      <c r="I22" s="9">
        <f t="shared" si="7"/>
        <v>7</v>
      </c>
      <c r="J22" s="29">
        <f t="shared" si="8"/>
        <v>3.8043478260869568E-2</v>
      </c>
    </row>
    <row r="23" spans="1:12" x14ac:dyDescent="0.2">
      <c r="A23" s="34" t="s">
        <v>37</v>
      </c>
      <c r="C23" s="9">
        <v>112.00000000000004</v>
      </c>
      <c r="D23" s="9">
        <v>113.00000000000006</v>
      </c>
      <c r="E23" s="9">
        <v>103.99999999999999</v>
      </c>
      <c r="F23" s="9">
        <v>103.00000000000001</v>
      </c>
      <c r="G23" s="9">
        <v>96</v>
      </c>
      <c r="I23" s="9">
        <f t="shared" si="7"/>
        <v>-7.9999999999999858</v>
      </c>
      <c r="J23" s="29">
        <f t="shared" si="8"/>
        <v>-7.6923076923076802E-2</v>
      </c>
    </row>
    <row r="24" spans="1:12" x14ac:dyDescent="0.2">
      <c r="A24" s="34" t="s">
        <v>71</v>
      </c>
      <c r="C24" s="9">
        <v>46</v>
      </c>
      <c r="D24" s="9">
        <v>50.000000000000007</v>
      </c>
      <c r="E24" s="9">
        <v>56.999999999999986</v>
      </c>
      <c r="F24" s="9">
        <v>57.000000000000014</v>
      </c>
      <c r="G24" s="9">
        <v>56</v>
      </c>
      <c r="I24" s="9">
        <f t="shared" si="7"/>
        <v>-0.99999999999998579</v>
      </c>
      <c r="J24" s="29">
        <f t="shared" si="8"/>
        <v>-1.7543859649122563E-2</v>
      </c>
    </row>
    <row r="25" spans="1:12" x14ac:dyDescent="0.2">
      <c r="A25" s="14" t="s">
        <v>72</v>
      </c>
      <c r="C25" s="31">
        <f>C11+C18+SUM(C20:C24)</f>
        <v>1738.0000000000002</v>
      </c>
      <c r="D25" s="31">
        <f t="shared" ref="D25:F25" si="9">D11+D18+SUM(D20:D24)</f>
        <v>1747</v>
      </c>
      <c r="E25" s="31">
        <f t="shared" si="9"/>
        <v>1761</v>
      </c>
      <c r="F25" s="31">
        <f t="shared" si="9"/>
        <v>1762</v>
      </c>
      <c r="G25" s="31">
        <f t="shared" ref="G25" si="10">G11+G18+SUM(G20:G24)</f>
        <v>1754</v>
      </c>
      <c r="I25" s="31">
        <f t="shared" si="7"/>
        <v>-7</v>
      </c>
      <c r="J25" s="32">
        <f t="shared" si="8"/>
        <v>-3.9750141964792728E-3</v>
      </c>
    </row>
    <row r="26" spans="1:12" x14ac:dyDescent="0.2">
      <c r="C26" s="9"/>
      <c r="D26" s="9"/>
      <c r="E26" s="9"/>
      <c r="F26" s="9"/>
      <c r="G26" s="9"/>
      <c r="I26" s="9"/>
      <c r="J26" s="17"/>
    </row>
    <row r="27" spans="1:12" x14ac:dyDescent="0.2">
      <c r="A27" s="3" t="s">
        <v>73</v>
      </c>
      <c r="C27" s="9">
        <v>0</v>
      </c>
      <c r="D27" s="9">
        <v>20</v>
      </c>
      <c r="E27" s="9">
        <v>0</v>
      </c>
      <c r="F27" s="9">
        <v>10</v>
      </c>
      <c r="G27" s="9">
        <v>0</v>
      </c>
      <c r="I27" s="9">
        <f>+G27-E27</f>
        <v>0</v>
      </c>
      <c r="J27" s="29" t="str">
        <f>+IF(E27&lt;&gt;0,IF(ABS(I27/E27)&gt;1,"NM ",I27/E27),"NM ")</f>
        <v xml:space="preserve">NM </v>
      </c>
    </row>
    <row r="28" spans="1:12" x14ac:dyDescent="0.2">
      <c r="C28" s="9"/>
      <c r="D28" s="9"/>
      <c r="E28" s="9"/>
      <c r="F28" s="9"/>
      <c r="G28" s="9"/>
      <c r="I28" s="9"/>
      <c r="J28" s="17"/>
    </row>
    <row r="29" spans="1:12" x14ac:dyDescent="0.2">
      <c r="A29" s="14" t="s">
        <v>74</v>
      </c>
      <c r="C29" s="15">
        <f>+C25+C27</f>
        <v>1738.0000000000002</v>
      </c>
      <c r="D29" s="15">
        <f t="shared" ref="D29:G29" si="11">+D25+D27</f>
        <v>1767</v>
      </c>
      <c r="E29" s="15">
        <f t="shared" si="11"/>
        <v>1761</v>
      </c>
      <c r="F29" s="15">
        <f t="shared" si="11"/>
        <v>1772</v>
      </c>
      <c r="G29" s="15">
        <f t="shared" si="11"/>
        <v>1754</v>
      </c>
      <c r="I29" s="15">
        <f>+G29-E29</f>
        <v>-7</v>
      </c>
      <c r="J29" s="16">
        <f>+IF(E29&lt;&gt;0,IF(ABS(I29/E29)&gt;1,"NM ",I29/E29),"NM ")</f>
        <v>-3.9750141964792728E-3</v>
      </c>
      <c r="L29" s="12"/>
    </row>
    <row r="31" spans="1:12" x14ac:dyDescent="0.2">
      <c r="A31" s="3" t="s">
        <v>75</v>
      </c>
    </row>
    <row r="32" spans="1:12" ht="6.75" customHeight="1" x14ac:dyDescent="0.2"/>
    <row r="33" spans="1:12" ht="21" x14ac:dyDescent="0.35">
      <c r="A33" s="4" t="s">
        <v>76</v>
      </c>
      <c r="B33" s="5"/>
      <c r="C33" s="5"/>
      <c r="D33" s="5"/>
      <c r="E33" s="5"/>
      <c r="F33" s="5"/>
      <c r="G33" s="5"/>
      <c r="H33" s="5"/>
      <c r="I33" s="5"/>
      <c r="J33" s="5"/>
    </row>
    <row r="34" spans="1:12" ht="6.75" customHeight="1" x14ac:dyDescent="0.2"/>
    <row r="35" spans="1:12" ht="12.75" customHeight="1" x14ac:dyDescent="0.2">
      <c r="C35" s="6" t="s">
        <v>187</v>
      </c>
      <c r="D35" s="6" t="s">
        <v>188</v>
      </c>
      <c r="E35" s="6" t="s">
        <v>189</v>
      </c>
      <c r="F35" s="6" t="s">
        <v>190</v>
      </c>
      <c r="G35" s="6" t="s">
        <v>191</v>
      </c>
      <c r="I35" s="142" t="str">
        <f>+E35 &amp; " v " &amp;G35</f>
        <v>H1 FY18 v H1 FY19</v>
      </c>
      <c r="J35" s="142"/>
    </row>
    <row r="36" spans="1:12" x14ac:dyDescent="0.2">
      <c r="A36" s="14" t="s">
        <v>4</v>
      </c>
      <c r="C36" s="7" t="s">
        <v>2</v>
      </c>
      <c r="D36" s="7" t="s">
        <v>2</v>
      </c>
      <c r="E36" s="7" t="s">
        <v>2</v>
      </c>
      <c r="F36" s="7" t="s">
        <v>2</v>
      </c>
      <c r="G36" s="7" t="s">
        <v>2</v>
      </c>
      <c r="I36" s="7" t="s">
        <v>2</v>
      </c>
      <c r="J36" s="8" t="s">
        <v>3</v>
      </c>
    </row>
    <row r="37" spans="1:12" x14ac:dyDescent="0.2">
      <c r="A37" s="3" t="s">
        <v>77</v>
      </c>
      <c r="C37" s="9">
        <v>787</v>
      </c>
      <c r="D37" s="9">
        <v>781</v>
      </c>
      <c r="E37" s="9">
        <v>786</v>
      </c>
      <c r="F37" s="9">
        <v>787</v>
      </c>
      <c r="G37" s="9">
        <v>790</v>
      </c>
      <c r="I37" s="10">
        <f t="shared" ref="I37:I41" si="12">+G37-E37</f>
        <v>4</v>
      </c>
      <c r="J37" s="11">
        <f t="shared" ref="J37:J41" si="13">+IF(E37&lt;&gt;0,IF(ABS(I37/E37)&gt;1,"NM ",I37/E37),"NM ")</f>
        <v>5.0890585241730284E-3</v>
      </c>
    </row>
    <row r="38" spans="1:12" x14ac:dyDescent="0.2">
      <c r="A38" s="3" t="s">
        <v>78</v>
      </c>
      <c r="C38" s="9">
        <v>835</v>
      </c>
      <c r="D38" s="9">
        <v>849</v>
      </c>
      <c r="E38" s="9">
        <v>866</v>
      </c>
      <c r="F38" s="9">
        <v>866</v>
      </c>
      <c r="G38" s="9">
        <v>867</v>
      </c>
      <c r="I38" s="38">
        <f t="shared" si="12"/>
        <v>1</v>
      </c>
      <c r="J38" s="29">
        <f t="shared" si="13"/>
        <v>1.1547344110854503E-3</v>
      </c>
    </row>
    <row r="39" spans="1:12" x14ac:dyDescent="0.2">
      <c r="A39" s="3" t="s">
        <v>79</v>
      </c>
      <c r="C39" s="9">
        <v>135</v>
      </c>
      <c r="D39" s="9">
        <v>157</v>
      </c>
      <c r="E39" s="9">
        <v>128</v>
      </c>
      <c r="F39" s="9">
        <v>142</v>
      </c>
      <c r="G39" s="9">
        <v>118</v>
      </c>
      <c r="I39" s="38">
        <f t="shared" si="12"/>
        <v>-10</v>
      </c>
      <c r="J39" s="29">
        <f t="shared" si="13"/>
        <v>-7.8125E-2</v>
      </c>
    </row>
    <row r="40" spans="1:12" x14ac:dyDescent="0.2">
      <c r="A40" s="3" t="s">
        <v>80</v>
      </c>
      <c r="C40" s="9">
        <v>-19</v>
      </c>
      <c r="D40" s="9">
        <v>-20</v>
      </c>
      <c r="E40" s="9">
        <v>-19</v>
      </c>
      <c r="F40" s="9">
        <v>-23</v>
      </c>
      <c r="G40" s="9">
        <v>-21</v>
      </c>
      <c r="I40" s="38">
        <f t="shared" si="12"/>
        <v>-2</v>
      </c>
      <c r="J40" s="29">
        <f t="shared" si="13"/>
        <v>0.10526315789473684</v>
      </c>
    </row>
    <row r="41" spans="1:12" x14ac:dyDescent="0.2">
      <c r="C41" s="10">
        <f>+SUM(C37:C40)</f>
        <v>1738</v>
      </c>
      <c r="D41" s="10">
        <f t="shared" ref="D41:F41" si="14">+SUM(D37:D40)</f>
        <v>1767</v>
      </c>
      <c r="E41" s="10">
        <f t="shared" si="14"/>
        <v>1761</v>
      </c>
      <c r="F41" s="10">
        <f t="shared" si="14"/>
        <v>1772</v>
      </c>
      <c r="G41" s="10">
        <f t="shared" ref="G41" si="15">+SUM(G37:G40)</f>
        <v>1754</v>
      </c>
      <c r="I41" s="10">
        <f t="shared" si="12"/>
        <v>-7</v>
      </c>
      <c r="J41" s="11">
        <f t="shared" si="13"/>
        <v>-3.9750141964792728E-3</v>
      </c>
      <c r="L41" s="9"/>
    </row>
    <row r="42" spans="1:12" ht="6.75" customHeight="1" x14ac:dyDescent="0.2"/>
    <row r="43" spans="1:12" ht="21" x14ac:dyDescent="0.35">
      <c r="A43" s="4" t="s">
        <v>8</v>
      </c>
      <c r="B43" s="5"/>
      <c r="C43" s="5"/>
      <c r="D43" s="5"/>
      <c r="E43" s="5"/>
      <c r="F43" s="5"/>
      <c r="G43" s="5"/>
      <c r="H43" s="5"/>
      <c r="I43" s="5"/>
      <c r="J43" s="5"/>
    </row>
    <row r="44" spans="1:12" ht="6.75" customHeight="1" x14ac:dyDescent="0.2"/>
    <row r="45" spans="1:12" ht="12.75" customHeight="1" x14ac:dyDescent="0.2">
      <c r="C45" s="6" t="s">
        <v>187</v>
      </c>
      <c r="D45" s="6" t="s">
        <v>188</v>
      </c>
      <c r="E45" s="6" t="s">
        <v>189</v>
      </c>
      <c r="F45" s="6" t="s">
        <v>190</v>
      </c>
      <c r="G45" s="6" t="s">
        <v>191</v>
      </c>
      <c r="I45" s="142" t="str">
        <f>+E45 &amp; " v " &amp;G45</f>
        <v>H1 FY18 v H1 FY19</v>
      </c>
      <c r="J45" s="142"/>
    </row>
    <row r="46" spans="1:12" x14ac:dyDescent="0.2">
      <c r="A46" s="14" t="s">
        <v>8</v>
      </c>
      <c r="C46" s="7" t="s">
        <v>2</v>
      </c>
      <c r="D46" s="7" t="s">
        <v>2</v>
      </c>
      <c r="E46" s="7" t="s">
        <v>2</v>
      </c>
      <c r="F46" s="7" t="s">
        <v>2</v>
      </c>
      <c r="G46" s="7" t="s">
        <v>2</v>
      </c>
      <c r="I46" s="7" t="s">
        <v>2</v>
      </c>
      <c r="J46" s="8" t="s">
        <v>3</v>
      </c>
    </row>
    <row r="47" spans="1:12" x14ac:dyDescent="0.2">
      <c r="A47" s="3" t="s">
        <v>81</v>
      </c>
      <c r="C47" s="9">
        <v>35</v>
      </c>
      <c r="D47" s="9">
        <v>26</v>
      </c>
      <c r="E47" s="9">
        <v>28</v>
      </c>
      <c r="F47" s="9">
        <v>22</v>
      </c>
      <c r="G47" s="9">
        <v>0</v>
      </c>
      <c r="I47" s="38">
        <f t="shared" ref="I47:I49" si="16">+G47-E47</f>
        <v>-28</v>
      </c>
      <c r="J47" s="11">
        <f t="shared" ref="J47:J49" si="17">+IF(E47&lt;&gt;0,IF(ABS(I47/E47)&gt;1,"NM ",I47/E47),"NM ")</f>
        <v>-1</v>
      </c>
    </row>
    <row r="48" spans="1:12" x14ac:dyDescent="0.2">
      <c r="A48" s="3" t="s">
        <v>82</v>
      </c>
      <c r="C48" s="9">
        <v>-2</v>
      </c>
      <c r="D48" s="9">
        <v>-2</v>
      </c>
      <c r="E48" s="9">
        <v>-1</v>
      </c>
      <c r="F48" s="9">
        <v>-2</v>
      </c>
      <c r="G48" s="9">
        <v>0</v>
      </c>
      <c r="I48" s="38">
        <f t="shared" si="16"/>
        <v>1</v>
      </c>
      <c r="J48" s="29">
        <f t="shared" si="17"/>
        <v>-1</v>
      </c>
    </row>
    <row r="49" spans="1:12" x14ac:dyDescent="0.2">
      <c r="C49" s="10">
        <f t="shared" ref="C49:F49" si="18">+SUM(C47:C48)</f>
        <v>33</v>
      </c>
      <c r="D49" s="10">
        <f t="shared" si="18"/>
        <v>24</v>
      </c>
      <c r="E49" s="10">
        <f t="shared" si="18"/>
        <v>27</v>
      </c>
      <c r="F49" s="10">
        <f t="shared" si="18"/>
        <v>20</v>
      </c>
      <c r="G49" s="10">
        <f t="shared" ref="G49" si="19">+SUM(G47:G48)</f>
        <v>0</v>
      </c>
      <c r="I49" s="10">
        <f t="shared" si="16"/>
        <v>-27</v>
      </c>
      <c r="J49" s="11">
        <f t="shared" si="17"/>
        <v>-1</v>
      </c>
      <c r="L49" s="9"/>
    </row>
    <row r="50" spans="1:12" ht="6.75" customHeight="1" x14ac:dyDescent="0.2"/>
    <row r="51" spans="1:12" ht="21" x14ac:dyDescent="0.35">
      <c r="A51" s="4" t="s">
        <v>9</v>
      </c>
      <c r="B51" s="5"/>
      <c r="C51" s="5"/>
      <c r="D51" s="5"/>
      <c r="E51" s="5"/>
      <c r="F51" s="5"/>
      <c r="G51" s="5"/>
      <c r="H51" s="5"/>
      <c r="I51" s="5"/>
      <c r="J51" s="5"/>
    </row>
    <row r="52" spans="1:12" ht="6.75" customHeight="1" x14ac:dyDescent="0.2"/>
    <row r="53" spans="1:12" ht="12.75" customHeight="1" x14ac:dyDescent="0.2">
      <c r="C53" s="6" t="s">
        <v>187</v>
      </c>
      <c r="D53" s="6" t="s">
        <v>188</v>
      </c>
      <c r="E53" s="6" t="s">
        <v>189</v>
      </c>
      <c r="F53" s="6" t="s">
        <v>190</v>
      </c>
      <c r="G53" s="6" t="s">
        <v>191</v>
      </c>
      <c r="I53" s="142" t="str">
        <f>+E53 &amp; " v " &amp;G53</f>
        <v>H1 FY18 v H1 FY19</v>
      </c>
      <c r="J53" s="142"/>
    </row>
    <row r="54" spans="1:12" x14ac:dyDescent="0.2">
      <c r="A54" s="14" t="s">
        <v>9</v>
      </c>
      <c r="C54" s="7" t="s">
        <v>2</v>
      </c>
      <c r="D54" s="7" t="s">
        <v>2</v>
      </c>
      <c r="E54" s="7" t="s">
        <v>2</v>
      </c>
      <c r="F54" s="7" t="s">
        <v>2</v>
      </c>
      <c r="G54" s="7" t="s">
        <v>2</v>
      </c>
      <c r="I54" s="7" t="s">
        <v>2</v>
      </c>
      <c r="J54" s="8" t="s">
        <v>3</v>
      </c>
    </row>
    <row r="55" spans="1:12" x14ac:dyDescent="0.2">
      <c r="A55" s="3" t="s">
        <v>83</v>
      </c>
      <c r="C55" s="9">
        <v>8</v>
      </c>
      <c r="D55" s="9">
        <v>7</v>
      </c>
      <c r="E55" s="9">
        <v>7</v>
      </c>
      <c r="F55" s="9">
        <v>7</v>
      </c>
      <c r="G55" s="9">
        <v>7</v>
      </c>
      <c r="I55" s="38">
        <f t="shared" ref="I55:I57" si="20">+G55-E55</f>
        <v>0</v>
      </c>
      <c r="J55" s="11">
        <f t="shared" ref="J55:J57" si="21">+IF(E55&lt;&gt;0,IF(ABS(I55/E55)&gt;1,"NM ",I55/E55),"NM ")</f>
        <v>0</v>
      </c>
    </row>
    <row r="56" spans="1:12" x14ac:dyDescent="0.2">
      <c r="A56" s="3" t="s">
        <v>84</v>
      </c>
      <c r="C56" s="9">
        <v>8</v>
      </c>
      <c r="D56" s="9">
        <v>8</v>
      </c>
      <c r="E56" s="9">
        <v>9</v>
      </c>
      <c r="F56" s="9">
        <v>12</v>
      </c>
      <c r="G56" s="9">
        <v>11</v>
      </c>
      <c r="I56" s="38">
        <f t="shared" si="20"/>
        <v>2</v>
      </c>
      <c r="J56" s="29">
        <f t="shared" si="21"/>
        <v>0.22222222222222221</v>
      </c>
    </row>
    <row r="57" spans="1:12" x14ac:dyDescent="0.2">
      <c r="C57" s="10">
        <f t="shared" ref="C57:F57" si="22">+SUM(C55:C56)</f>
        <v>16</v>
      </c>
      <c r="D57" s="10">
        <f t="shared" si="22"/>
        <v>15</v>
      </c>
      <c r="E57" s="10">
        <f t="shared" si="22"/>
        <v>16</v>
      </c>
      <c r="F57" s="10">
        <f t="shared" si="22"/>
        <v>19</v>
      </c>
      <c r="G57" s="10">
        <f t="shared" ref="G57" si="23">+SUM(G55:G56)</f>
        <v>18</v>
      </c>
      <c r="I57" s="10">
        <f t="shared" si="20"/>
        <v>2</v>
      </c>
      <c r="J57" s="11">
        <f t="shared" si="21"/>
        <v>0.125</v>
      </c>
      <c r="L57" s="9"/>
    </row>
    <row r="59" spans="1:12" ht="21" x14ac:dyDescent="0.35">
      <c r="A59" s="4" t="s">
        <v>85</v>
      </c>
      <c r="B59" s="5"/>
      <c r="C59" s="5"/>
      <c r="D59" s="5"/>
      <c r="E59" s="5"/>
      <c r="F59" s="5"/>
      <c r="G59" s="5"/>
      <c r="H59" s="5"/>
      <c r="I59" s="5"/>
      <c r="J59" s="5"/>
    </row>
    <row r="61" spans="1:12" ht="12.75" customHeight="1" x14ac:dyDescent="0.2">
      <c r="A61" s="143" t="s">
        <v>86</v>
      </c>
      <c r="B61" s="143"/>
      <c r="C61" s="143"/>
      <c r="D61" s="143"/>
      <c r="E61" s="143"/>
      <c r="F61" s="143"/>
      <c r="G61" s="143"/>
      <c r="H61" s="143"/>
      <c r="I61" s="143"/>
      <c r="J61" s="143"/>
    </row>
    <row r="62" spans="1:12" x14ac:dyDescent="0.2">
      <c r="A62" s="143"/>
      <c r="B62" s="143"/>
      <c r="C62" s="143"/>
      <c r="D62" s="143"/>
      <c r="E62" s="143"/>
      <c r="F62" s="143"/>
      <c r="G62" s="143"/>
      <c r="H62" s="143"/>
      <c r="I62" s="143"/>
      <c r="J62" s="143"/>
    </row>
    <row r="64" spans="1:12" x14ac:dyDescent="0.2">
      <c r="A64" s="46" t="s">
        <v>87</v>
      </c>
      <c r="B64" s="47" t="s">
        <v>88</v>
      </c>
      <c r="C64" s="47"/>
      <c r="D64" s="46" t="s">
        <v>89</v>
      </c>
      <c r="E64" s="46"/>
      <c r="F64" s="46"/>
      <c r="G64" s="46" t="s">
        <v>90</v>
      </c>
      <c r="H64" s="48"/>
      <c r="I64" s="49"/>
    </row>
    <row r="65" spans="1:12" ht="40.5" customHeight="1" x14ac:dyDescent="0.2">
      <c r="A65" s="50" t="s">
        <v>91</v>
      </c>
      <c r="B65" s="147" t="s">
        <v>92</v>
      </c>
      <c r="C65" s="147"/>
      <c r="D65" s="51" t="s">
        <v>71</v>
      </c>
      <c r="E65" s="51"/>
      <c r="F65" s="51"/>
      <c r="G65" s="52" t="s">
        <v>93</v>
      </c>
      <c r="H65" s="52"/>
      <c r="I65" s="53"/>
      <c r="J65" s="51"/>
    </row>
    <row r="66" spans="1:12" ht="27" customHeight="1" x14ac:dyDescent="0.2">
      <c r="A66" s="54" t="s">
        <v>94</v>
      </c>
      <c r="B66" s="145" t="s">
        <v>95</v>
      </c>
      <c r="C66" s="145"/>
      <c r="D66" s="55" t="s">
        <v>96</v>
      </c>
      <c r="E66" s="55"/>
      <c r="F66" s="55"/>
      <c r="G66" s="56" t="s">
        <v>97</v>
      </c>
      <c r="H66" s="57"/>
      <c r="I66" s="57"/>
      <c r="J66" s="55"/>
    </row>
    <row r="67" spans="1:12" ht="52.5" customHeight="1" x14ac:dyDescent="0.2">
      <c r="A67" s="54" t="s">
        <v>98</v>
      </c>
      <c r="B67" s="145" t="s">
        <v>99</v>
      </c>
      <c r="C67" s="145"/>
      <c r="D67" s="55" t="s">
        <v>96</v>
      </c>
      <c r="E67" s="55"/>
      <c r="F67" s="55"/>
      <c r="G67" s="56" t="s">
        <v>70</v>
      </c>
      <c r="H67" s="57"/>
      <c r="I67" s="57"/>
      <c r="J67" s="55"/>
      <c r="L67" s="3" t="s">
        <v>41</v>
      </c>
    </row>
    <row r="68" spans="1:12" ht="27" customHeight="1" x14ac:dyDescent="0.2">
      <c r="A68" s="54" t="s">
        <v>100</v>
      </c>
      <c r="B68" s="145" t="s">
        <v>101</v>
      </c>
      <c r="C68" s="145"/>
      <c r="D68" s="55" t="s">
        <v>102</v>
      </c>
      <c r="E68" s="55"/>
      <c r="F68" s="55"/>
      <c r="G68" s="56" t="s">
        <v>103</v>
      </c>
      <c r="H68" s="57"/>
      <c r="I68" s="57"/>
      <c r="J68" s="55"/>
    </row>
    <row r="70" spans="1:12" ht="12.75" customHeight="1" x14ac:dyDescent="0.2">
      <c r="A70" s="146" t="s">
        <v>104</v>
      </c>
      <c r="B70" s="146"/>
      <c r="C70" s="146"/>
      <c r="D70" s="146"/>
      <c r="E70" s="146"/>
      <c r="F70" s="146"/>
      <c r="G70" s="146"/>
      <c r="H70" s="146"/>
      <c r="I70" s="146"/>
      <c r="J70" s="146"/>
    </row>
    <row r="71" spans="1:12" x14ac:dyDescent="0.2">
      <c r="A71" s="146"/>
      <c r="B71" s="146"/>
      <c r="C71" s="146"/>
      <c r="D71" s="146"/>
      <c r="E71" s="146"/>
      <c r="F71" s="146"/>
      <c r="G71" s="146"/>
      <c r="H71" s="146"/>
      <c r="I71" s="146"/>
      <c r="J71" s="146"/>
    </row>
    <row r="73" spans="1:12" x14ac:dyDescent="0.2">
      <c r="A73" s="58"/>
      <c r="B73" s="58"/>
      <c r="C73" s="59"/>
      <c r="D73" s="59"/>
      <c r="E73" s="59"/>
      <c r="F73" s="59"/>
      <c r="G73" s="59"/>
    </row>
    <row r="74" spans="1:12" x14ac:dyDescent="0.2">
      <c r="A74" s="58"/>
      <c r="B74" s="58"/>
      <c r="C74" s="60"/>
      <c r="D74" s="60"/>
      <c r="E74" s="60"/>
      <c r="F74" s="60"/>
      <c r="G74" s="60"/>
    </row>
    <row r="75" spans="1:12" x14ac:dyDescent="0.2">
      <c r="A75" s="58"/>
      <c r="B75" s="58"/>
      <c r="C75" s="61"/>
      <c r="D75" s="61"/>
      <c r="E75" s="61"/>
      <c r="F75" s="61"/>
      <c r="G75" s="61"/>
    </row>
    <row r="76" spans="1:12" x14ac:dyDescent="0.2">
      <c r="A76" s="58"/>
      <c r="B76" s="58"/>
      <c r="C76" s="61"/>
      <c r="D76" s="61"/>
      <c r="E76" s="61"/>
      <c r="F76" s="61"/>
      <c r="G76" s="61"/>
    </row>
    <row r="77" spans="1:12" x14ac:dyDescent="0.2">
      <c r="A77" s="58"/>
      <c r="B77" s="58"/>
      <c r="C77" s="61"/>
      <c r="D77" s="61"/>
      <c r="E77" s="61"/>
      <c r="F77" s="61"/>
      <c r="G77" s="61"/>
    </row>
    <row r="78" spans="1:12" x14ac:dyDescent="0.2">
      <c r="A78" s="58"/>
      <c r="B78" s="58"/>
      <c r="C78" s="61"/>
      <c r="D78" s="61"/>
      <c r="E78" s="61"/>
      <c r="F78" s="61"/>
      <c r="G78" s="61"/>
    </row>
    <row r="79" spans="1:12" x14ac:dyDescent="0.2">
      <c r="A79" s="58"/>
      <c r="B79" s="58"/>
      <c r="C79" s="61"/>
      <c r="D79" s="61"/>
      <c r="E79" s="61"/>
      <c r="F79" s="61"/>
      <c r="G79" s="61"/>
    </row>
    <row r="80" spans="1:12" x14ac:dyDescent="0.2">
      <c r="A80" s="62"/>
      <c r="B80" s="62"/>
      <c r="C80" s="61"/>
      <c r="D80" s="61"/>
      <c r="E80" s="61"/>
      <c r="F80" s="61"/>
      <c r="G80" s="61"/>
    </row>
    <row r="81" spans="3:7" x14ac:dyDescent="0.2">
      <c r="C81" s="63"/>
      <c r="D81" s="63"/>
      <c r="E81" s="63"/>
      <c r="F81" s="63"/>
      <c r="G81" s="63"/>
    </row>
    <row r="82" spans="3:7" x14ac:dyDescent="0.2">
      <c r="C82" s="63"/>
      <c r="D82" s="63"/>
      <c r="E82" s="63"/>
      <c r="F82" s="63"/>
      <c r="G82" s="63"/>
    </row>
  </sheetData>
  <mergeCells count="10">
    <mergeCell ref="I5:J5"/>
    <mergeCell ref="I35:J35"/>
    <mergeCell ref="I45:J45"/>
    <mergeCell ref="B68:C68"/>
    <mergeCell ref="A70:J71"/>
    <mergeCell ref="I53:J53"/>
    <mergeCell ref="A61:J62"/>
    <mergeCell ref="B65:C65"/>
    <mergeCell ref="B66:C66"/>
    <mergeCell ref="B67:C67"/>
  </mergeCells>
  <pageMargins left="0.70866141732283472" right="0.70866141732283472" top="0.74803149606299213" bottom="0.74803149606299213" header="0.31496062992125984" footer="0.31496062992125984"/>
  <pageSetup paperSize="9" scale="95" fitToHeight="0"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3A10A-CCE8-4845-BF19-4CFB3D5800F1}">
  <sheetPr>
    <pageSetUpPr fitToPage="1"/>
  </sheetPr>
  <dimension ref="A1:M67"/>
  <sheetViews>
    <sheetView showGridLines="0" zoomScaleNormal="100" zoomScaleSheetLayoutView="100" workbookViewId="0"/>
  </sheetViews>
  <sheetFormatPr defaultColWidth="7.7109375" defaultRowHeight="12.75" outlineLevelCol="1" x14ac:dyDescent="0.2"/>
  <cols>
    <col min="1" max="1" width="45.28515625" style="3" customWidth="1"/>
    <col min="2" max="6" width="7.7109375" style="3"/>
    <col min="7" max="7" width="1.28515625" style="3" customWidth="1"/>
    <col min="8" max="9" width="8.42578125" style="3" customWidth="1"/>
    <col min="10" max="13" width="7.7109375" style="3" customWidth="1" outlineLevel="1"/>
    <col min="14" max="16384" width="7.7109375" style="3"/>
  </cols>
  <sheetData>
    <row r="1" spans="1:9" ht="28.5" x14ac:dyDescent="0.45">
      <c r="A1" s="1" t="s">
        <v>0</v>
      </c>
      <c r="B1" s="2"/>
      <c r="C1" s="2"/>
      <c r="D1" s="2"/>
      <c r="E1" s="2"/>
      <c r="F1" s="2"/>
      <c r="G1" s="1"/>
      <c r="H1" s="1"/>
      <c r="I1" s="1"/>
    </row>
    <row r="3" spans="1:9" ht="21" x14ac:dyDescent="0.35">
      <c r="A3" s="4" t="s">
        <v>105</v>
      </c>
      <c r="B3" s="5"/>
      <c r="C3" s="5"/>
      <c r="D3" s="5"/>
      <c r="E3" s="5"/>
      <c r="F3" s="5"/>
      <c r="G3" s="5"/>
      <c r="H3" s="5"/>
      <c r="I3" s="5"/>
    </row>
    <row r="5" spans="1:9" ht="12.75" customHeight="1" x14ac:dyDescent="0.2">
      <c r="B5" s="6" t="s">
        <v>187</v>
      </c>
      <c r="C5" s="6" t="s">
        <v>188</v>
      </c>
      <c r="D5" s="6" t="s">
        <v>189</v>
      </c>
      <c r="E5" s="6" t="s">
        <v>190</v>
      </c>
      <c r="F5" s="6" t="s">
        <v>191</v>
      </c>
      <c r="G5"/>
      <c r="H5" s="142" t="str">
        <f>+D5 &amp; " v " &amp;F5</f>
        <v>H1 FY18 v H1 FY19</v>
      </c>
      <c r="I5" s="142"/>
    </row>
    <row r="6" spans="1:9" x14ac:dyDescent="0.2">
      <c r="B6" s="7" t="s">
        <v>2</v>
      </c>
      <c r="C6" s="7" t="s">
        <v>2</v>
      </c>
      <c r="D6" s="7" t="s">
        <v>2</v>
      </c>
      <c r="E6" s="7" t="s">
        <v>2</v>
      </c>
      <c r="F6" s="7" t="s">
        <v>2</v>
      </c>
      <c r="G6"/>
      <c r="H6" s="7" t="str">
        <f>+F6</f>
        <v>$m</v>
      </c>
      <c r="I6" s="8" t="s">
        <v>3</v>
      </c>
    </row>
    <row r="7" spans="1:9" ht="12.75" customHeight="1" x14ac:dyDescent="0.2">
      <c r="A7" s="14" t="s">
        <v>106</v>
      </c>
      <c r="H7" s="43"/>
      <c r="I7" s="43"/>
    </row>
    <row r="8" spans="1:9" x14ac:dyDescent="0.2">
      <c r="A8" s="34" t="s">
        <v>32</v>
      </c>
      <c r="B8" s="9">
        <v>235.00000000000009</v>
      </c>
      <c r="C8" s="9">
        <v>227.99999999999997</v>
      </c>
      <c r="D8" s="9">
        <v>257</v>
      </c>
      <c r="E8" s="9">
        <v>248</v>
      </c>
      <c r="F8" s="9">
        <v>245.99999999999997</v>
      </c>
      <c r="G8"/>
      <c r="H8" s="9">
        <f>+F8-D8</f>
        <v>-11.000000000000028</v>
      </c>
      <c r="I8" s="29">
        <f>+IF(D8&lt;&gt;0,IF(ABS(H8/D8)&gt;1,"NM ",H8/D8),"NM ")</f>
        <v>-4.2801556420233575E-2</v>
      </c>
    </row>
    <row r="9" spans="1:9" x14ac:dyDescent="0.2">
      <c r="A9" s="34" t="s">
        <v>33</v>
      </c>
      <c r="B9" s="9">
        <v>118.00000000000001</v>
      </c>
      <c r="C9" s="9">
        <v>114.00000000000003</v>
      </c>
      <c r="D9" s="9">
        <v>103.99999999999999</v>
      </c>
      <c r="E9" s="9">
        <v>100</v>
      </c>
      <c r="F9" s="9">
        <v>92</v>
      </c>
      <c r="G9"/>
      <c r="H9" s="20">
        <f t="shared" ref="H9:H15" si="0">+F9-D9</f>
        <v>-11.999999999999986</v>
      </c>
      <c r="I9" s="29">
        <f t="shared" ref="I9:I15" si="1">+IF(D9&lt;&gt;0,IF(ABS(H9/D9)&gt;1,"NM ",H9/D9),"NM ")</f>
        <v>-0.11538461538461527</v>
      </c>
    </row>
    <row r="10" spans="1:9" x14ac:dyDescent="0.2">
      <c r="A10" s="34" t="s">
        <v>34</v>
      </c>
      <c r="B10" s="9">
        <v>191</v>
      </c>
      <c r="C10" s="9">
        <v>184</v>
      </c>
      <c r="D10" s="9">
        <v>173</v>
      </c>
      <c r="E10" s="9">
        <v>177</v>
      </c>
      <c r="F10" s="9">
        <v>176.00000000000003</v>
      </c>
      <c r="G10"/>
      <c r="H10" s="20">
        <f t="shared" si="0"/>
        <v>3.0000000000000284</v>
      </c>
      <c r="I10" s="29">
        <f t="shared" si="1"/>
        <v>1.734104046242791E-2</v>
      </c>
    </row>
    <row r="11" spans="1:9" x14ac:dyDescent="0.2">
      <c r="A11" s="34" t="s">
        <v>35</v>
      </c>
      <c r="B11" s="9">
        <v>20.999999999999996</v>
      </c>
      <c r="C11" s="9">
        <v>22.000000000000004</v>
      </c>
      <c r="D11" s="9">
        <v>27</v>
      </c>
      <c r="E11" s="9">
        <v>27.999999999999996</v>
      </c>
      <c r="F11" s="9">
        <v>32</v>
      </c>
      <c r="G11"/>
      <c r="H11" s="20">
        <f t="shared" si="0"/>
        <v>5</v>
      </c>
      <c r="I11" s="29">
        <f t="shared" si="1"/>
        <v>0.18518518518518517</v>
      </c>
    </row>
    <row r="12" spans="1:9" x14ac:dyDescent="0.2">
      <c r="A12" s="34" t="s">
        <v>36</v>
      </c>
      <c r="B12" s="9">
        <v>156.00000000000003</v>
      </c>
      <c r="C12" s="9">
        <v>150</v>
      </c>
      <c r="D12" s="9">
        <v>167.00000000000003</v>
      </c>
      <c r="E12" s="9">
        <v>150</v>
      </c>
      <c r="F12" s="9">
        <v>173</v>
      </c>
      <c r="G12"/>
      <c r="H12" s="20">
        <f t="shared" si="0"/>
        <v>5.9999999999999716</v>
      </c>
      <c r="I12" s="29">
        <f t="shared" si="1"/>
        <v>3.5928143712574676E-2</v>
      </c>
    </row>
    <row r="13" spans="1:9" x14ac:dyDescent="0.2">
      <c r="A13" s="34" t="s">
        <v>37</v>
      </c>
      <c r="B13" s="9">
        <v>49.999999999999993</v>
      </c>
      <c r="C13" s="9">
        <v>49.999999999999972</v>
      </c>
      <c r="D13" s="9">
        <v>49.999999999999986</v>
      </c>
      <c r="E13" s="9">
        <v>45.999999999999993</v>
      </c>
      <c r="F13" s="9">
        <v>45.000000000000007</v>
      </c>
      <c r="G13"/>
      <c r="H13" s="20">
        <f t="shared" si="0"/>
        <v>-4.9999999999999787</v>
      </c>
      <c r="I13" s="29">
        <f t="shared" si="1"/>
        <v>-9.9999999999999603E-2</v>
      </c>
    </row>
    <row r="14" spans="1:9" x14ac:dyDescent="0.2">
      <c r="A14" s="34" t="s">
        <v>107</v>
      </c>
      <c r="B14" s="9">
        <v>24</v>
      </c>
      <c r="C14" s="9">
        <v>19</v>
      </c>
      <c r="D14" s="9">
        <v>32</v>
      </c>
      <c r="E14" s="9">
        <v>33</v>
      </c>
      <c r="F14" s="9">
        <v>31</v>
      </c>
      <c r="G14"/>
      <c r="H14" s="20">
        <f t="shared" si="0"/>
        <v>-1</v>
      </c>
      <c r="I14" s="29">
        <f t="shared" si="1"/>
        <v>-3.125E-2</v>
      </c>
    </row>
    <row r="15" spans="1:9" x14ac:dyDescent="0.2">
      <c r="B15" s="10">
        <f>+SUM(B8:B14)</f>
        <v>795.00000000000011</v>
      </c>
      <c r="C15" s="10">
        <f t="shared" ref="C15:E15" si="2">+SUM(C8:C14)</f>
        <v>767</v>
      </c>
      <c r="D15" s="10">
        <f t="shared" si="2"/>
        <v>810</v>
      </c>
      <c r="E15" s="10">
        <f t="shared" si="2"/>
        <v>782</v>
      </c>
      <c r="F15" s="10">
        <f t="shared" ref="F15" si="3">+SUM(F8:F14)</f>
        <v>795</v>
      </c>
      <c r="G15"/>
      <c r="H15" s="36">
        <f t="shared" si="0"/>
        <v>-15</v>
      </c>
      <c r="I15" s="11">
        <f t="shared" si="1"/>
        <v>-1.8518518518518517E-2</v>
      </c>
    </row>
    <row r="16" spans="1:9" x14ac:dyDescent="0.2">
      <c r="I16" s="17"/>
    </row>
    <row r="17" spans="1:9" x14ac:dyDescent="0.2">
      <c r="A17" s="3" t="s">
        <v>108</v>
      </c>
      <c r="B17" s="9">
        <v>278</v>
      </c>
      <c r="C17" s="9">
        <v>272</v>
      </c>
      <c r="D17" s="9">
        <v>276</v>
      </c>
      <c r="E17" s="9">
        <v>237</v>
      </c>
      <c r="F17" s="9">
        <v>250</v>
      </c>
      <c r="G17"/>
      <c r="H17" s="20">
        <f>+F17-D17</f>
        <v>-26</v>
      </c>
      <c r="I17" s="29">
        <f>+IF(D17&lt;&gt;0,IF(ABS(H17/D17)&gt;1,"NM ",H17/D17),"NM ")</f>
        <v>-9.420289855072464E-2</v>
      </c>
    </row>
    <row r="18" spans="1:9" x14ac:dyDescent="0.2">
      <c r="I18" s="17"/>
    </row>
    <row r="19" spans="1:9" x14ac:dyDescent="0.2">
      <c r="A19" s="14" t="s">
        <v>109</v>
      </c>
      <c r="I19" s="17"/>
    </row>
    <row r="20" spans="1:9" x14ac:dyDescent="0.2">
      <c r="A20" s="64" t="s">
        <v>110</v>
      </c>
      <c r="B20" s="9">
        <v>31</v>
      </c>
      <c r="C20" s="9">
        <v>29</v>
      </c>
      <c r="D20" s="9">
        <v>31</v>
      </c>
      <c r="E20" s="9">
        <v>31</v>
      </c>
      <c r="F20" s="9">
        <v>37</v>
      </c>
      <c r="G20"/>
      <c r="H20" s="20">
        <f t="shared" ref="H20:H28" si="4">+F20-D20</f>
        <v>6</v>
      </c>
      <c r="I20" s="29">
        <f t="shared" ref="I20:I28" si="5">+IF(D20&lt;&gt;0,IF(ABS(H20/D20)&gt;1,"NM ",H20/D20),"NM ")</f>
        <v>0.19354838709677419</v>
      </c>
    </row>
    <row r="21" spans="1:9" x14ac:dyDescent="0.2">
      <c r="A21" s="34" t="s">
        <v>111</v>
      </c>
      <c r="B21" s="9">
        <v>40</v>
      </c>
      <c r="C21" s="9">
        <v>42</v>
      </c>
      <c r="D21" s="9">
        <v>41</v>
      </c>
      <c r="E21" s="9">
        <v>43</v>
      </c>
      <c r="F21" s="9">
        <v>46</v>
      </c>
      <c r="G21"/>
      <c r="H21" s="20">
        <f t="shared" si="4"/>
        <v>5</v>
      </c>
      <c r="I21" s="29">
        <f t="shared" si="5"/>
        <v>0.12195121951219512</v>
      </c>
    </row>
    <row r="22" spans="1:9" x14ac:dyDescent="0.2">
      <c r="A22" s="34" t="s">
        <v>112</v>
      </c>
      <c r="B22" s="9">
        <v>26</v>
      </c>
      <c r="C22" s="9">
        <v>25</v>
      </c>
      <c r="D22" s="9">
        <v>32</v>
      </c>
      <c r="E22" s="9">
        <v>29</v>
      </c>
      <c r="F22" s="9">
        <v>37</v>
      </c>
      <c r="G22"/>
      <c r="H22" s="20">
        <f t="shared" si="4"/>
        <v>5</v>
      </c>
      <c r="I22" s="29">
        <f t="shared" si="5"/>
        <v>0.15625</v>
      </c>
    </row>
    <row r="23" spans="1:9" x14ac:dyDescent="0.2">
      <c r="A23" s="34" t="s">
        <v>113</v>
      </c>
      <c r="B23" s="9">
        <v>41</v>
      </c>
      <c r="C23" s="9">
        <v>28</v>
      </c>
      <c r="D23" s="9">
        <v>51</v>
      </c>
      <c r="E23" s="9">
        <v>33</v>
      </c>
      <c r="F23" s="9">
        <v>47</v>
      </c>
      <c r="G23"/>
      <c r="H23" s="20">
        <f t="shared" si="4"/>
        <v>-4</v>
      </c>
      <c r="I23" s="29">
        <f t="shared" si="5"/>
        <v>-7.8431372549019607E-2</v>
      </c>
    </row>
    <row r="24" spans="1:9" x14ac:dyDescent="0.2">
      <c r="A24" s="34" t="s">
        <v>114</v>
      </c>
      <c r="B24" s="9">
        <v>9</v>
      </c>
      <c r="C24" s="9">
        <v>9</v>
      </c>
      <c r="D24" s="9">
        <v>7</v>
      </c>
      <c r="E24" s="9">
        <v>9</v>
      </c>
      <c r="F24" s="9">
        <v>6</v>
      </c>
      <c r="G24"/>
      <c r="H24" s="20">
        <f t="shared" si="4"/>
        <v>-1</v>
      </c>
      <c r="I24" s="29">
        <f t="shared" si="5"/>
        <v>-0.14285714285714285</v>
      </c>
    </row>
    <row r="25" spans="1:9" x14ac:dyDescent="0.2">
      <c r="A25" s="34" t="s">
        <v>115</v>
      </c>
      <c r="B25" s="9">
        <v>2</v>
      </c>
      <c r="C25" s="9">
        <v>0</v>
      </c>
      <c r="D25" s="9">
        <v>1</v>
      </c>
      <c r="E25" s="9">
        <v>6</v>
      </c>
      <c r="F25" s="9">
        <v>5</v>
      </c>
      <c r="G25"/>
      <c r="H25" s="20">
        <f t="shared" si="4"/>
        <v>4</v>
      </c>
      <c r="I25" s="29" t="str">
        <f t="shared" si="5"/>
        <v xml:space="preserve">NM </v>
      </c>
    </row>
    <row r="26" spans="1:9" x14ac:dyDescent="0.2">
      <c r="A26" s="34" t="s">
        <v>116</v>
      </c>
      <c r="B26" s="9">
        <v>0</v>
      </c>
      <c r="C26" s="9">
        <v>0</v>
      </c>
      <c r="D26" s="9">
        <v>13</v>
      </c>
      <c r="E26" s="9">
        <v>36</v>
      </c>
      <c r="F26" s="9">
        <v>0</v>
      </c>
      <c r="G26"/>
      <c r="H26" s="20">
        <f t="shared" si="4"/>
        <v>-13</v>
      </c>
      <c r="I26" s="29">
        <f t="shared" si="5"/>
        <v>-1</v>
      </c>
    </row>
    <row r="27" spans="1:9" x14ac:dyDescent="0.2">
      <c r="A27" s="34" t="s">
        <v>38</v>
      </c>
      <c r="B27" s="45">
        <v>51</v>
      </c>
      <c r="C27" s="45">
        <v>53</v>
      </c>
      <c r="D27" s="45">
        <v>43</v>
      </c>
      <c r="E27" s="45">
        <v>41</v>
      </c>
      <c r="F27" s="45">
        <v>42</v>
      </c>
      <c r="G27"/>
      <c r="H27" s="20">
        <f t="shared" si="4"/>
        <v>-1</v>
      </c>
      <c r="I27" s="29">
        <f t="shared" si="5"/>
        <v>-2.3255813953488372E-2</v>
      </c>
    </row>
    <row r="28" spans="1:9" x14ac:dyDescent="0.2">
      <c r="B28" s="9">
        <f>+SUM(B20:B27)</f>
        <v>200</v>
      </c>
      <c r="C28" s="9">
        <f t="shared" ref="C28:E28" si="6">+SUM(C20:C27)</f>
        <v>186</v>
      </c>
      <c r="D28" s="9">
        <f t="shared" si="6"/>
        <v>219</v>
      </c>
      <c r="E28" s="9">
        <f t="shared" si="6"/>
        <v>228</v>
      </c>
      <c r="F28" s="9">
        <f t="shared" ref="F28" si="7">+SUM(F20:F27)</f>
        <v>220</v>
      </c>
      <c r="G28"/>
      <c r="H28" s="36">
        <f t="shared" si="4"/>
        <v>1</v>
      </c>
      <c r="I28" s="11">
        <f t="shared" si="5"/>
        <v>4.5662100456621002E-3</v>
      </c>
    </row>
    <row r="29" spans="1:9" x14ac:dyDescent="0.2">
      <c r="I29" s="17"/>
    </row>
    <row r="30" spans="1:9" x14ac:dyDescent="0.2">
      <c r="A30" s="14" t="s">
        <v>117</v>
      </c>
      <c r="B30" s="15">
        <f>+B15+B17+B28</f>
        <v>1273</v>
      </c>
      <c r="C30" s="15">
        <f t="shared" ref="C30:F30" si="8">+C15+C17+C28</f>
        <v>1225</v>
      </c>
      <c r="D30" s="15">
        <f t="shared" si="8"/>
        <v>1305</v>
      </c>
      <c r="E30" s="15">
        <f t="shared" si="8"/>
        <v>1247</v>
      </c>
      <c r="F30" s="15">
        <f t="shared" si="8"/>
        <v>1265</v>
      </c>
      <c r="H30" s="65">
        <f>+F30-D30</f>
        <v>-40</v>
      </c>
      <c r="I30" s="16">
        <f>+IF(D30&lt;&gt;0,IF(ABS(H30/D30)&gt;1,"NM ",H30/D30),"NM ")</f>
        <v>-3.0651340996168581E-2</v>
      </c>
    </row>
    <row r="31" spans="1:9" x14ac:dyDescent="0.2">
      <c r="I31" s="17"/>
    </row>
    <row r="32" spans="1:9" x14ac:dyDescent="0.2">
      <c r="A32" s="14" t="s">
        <v>7</v>
      </c>
      <c r="I32" s="17"/>
    </row>
    <row r="33" spans="1:9" x14ac:dyDescent="0.2">
      <c r="A33" s="34" t="s">
        <v>118</v>
      </c>
      <c r="B33" s="9">
        <v>122</v>
      </c>
      <c r="C33" s="9">
        <v>128</v>
      </c>
      <c r="D33" s="9">
        <v>129</v>
      </c>
      <c r="E33" s="9">
        <v>134</v>
      </c>
      <c r="F33" s="9">
        <v>128</v>
      </c>
      <c r="G33"/>
      <c r="H33" s="20">
        <f t="shared" ref="H33:H37" si="9">+F33-D33</f>
        <v>-1</v>
      </c>
      <c r="I33" s="29">
        <f t="shared" ref="I33:I37" si="10">+IF(D33&lt;&gt;0,IF(ABS(H33/D33)&gt;1,"NM ",H33/D33),"NM ")</f>
        <v>-7.7519379844961239E-3</v>
      </c>
    </row>
    <row r="34" spans="1:9" x14ac:dyDescent="0.2">
      <c r="A34" s="34" t="s">
        <v>119</v>
      </c>
      <c r="B34" s="9">
        <v>27</v>
      </c>
      <c r="C34" s="9">
        <v>26</v>
      </c>
      <c r="D34" s="9">
        <v>24</v>
      </c>
      <c r="E34" s="9">
        <v>26</v>
      </c>
      <c r="F34" s="9">
        <v>25</v>
      </c>
      <c r="G34"/>
      <c r="H34" s="20">
        <f t="shared" si="9"/>
        <v>1</v>
      </c>
      <c r="I34" s="29">
        <f t="shared" si="10"/>
        <v>4.1666666666666664E-2</v>
      </c>
    </row>
    <row r="35" spans="1:9" x14ac:dyDescent="0.2">
      <c r="A35" s="34" t="s">
        <v>120</v>
      </c>
      <c r="B35" s="9">
        <v>8</v>
      </c>
      <c r="C35" s="9">
        <v>8</v>
      </c>
      <c r="D35" s="9">
        <v>8</v>
      </c>
      <c r="E35" s="9">
        <v>8</v>
      </c>
      <c r="F35" s="9">
        <v>9</v>
      </c>
      <c r="G35"/>
      <c r="H35" s="20">
        <f t="shared" si="9"/>
        <v>1</v>
      </c>
      <c r="I35" s="29">
        <f t="shared" si="10"/>
        <v>0.125</v>
      </c>
    </row>
    <row r="36" spans="1:9" x14ac:dyDescent="0.2">
      <c r="A36" s="34" t="s">
        <v>121</v>
      </c>
      <c r="B36" s="9">
        <v>85</v>
      </c>
      <c r="C36" s="9">
        <v>78</v>
      </c>
      <c r="D36" s="9">
        <v>76</v>
      </c>
      <c r="E36" s="9">
        <v>76</v>
      </c>
      <c r="F36" s="9">
        <v>83</v>
      </c>
      <c r="G36"/>
      <c r="H36" s="20">
        <f t="shared" si="9"/>
        <v>7</v>
      </c>
      <c r="I36" s="29">
        <f t="shared" si="10"/>
        <v>9.2105263157894732E-2</v>
      </c>
    </row>
    <row r="37" spans="1:9" x14ac:dyDescent="0.2">
      <c r="B37" s="10">
        <f>+SUM(B33:B36)</f>
        <v>242</v>
      </c>
      <c r="C37" s="10">
        <f t="shared" ref="C37:E37" si="11">+SUM(C33:C36)</f>
        <v>240</v>
      </c>
      <c r="D37" s="10">
        <f t="shared" si="11"/>
        <v>237</v>
      </c>
      <c r="E37" s="10">
        <f t="shared" si="11"/>
        <v>244</v>
      </c>
      <c r="F37" s="10">
        <f t="shared" ref="F37" si="12">+SUM(F33:F36)</f>
        <v>245</v>
      </c>
      <c r="G37"/>
      <c r="H37" s="36">
        <f t="shared" si="9"/>
        <v>8</v>
      </c>
      <c r="I37" s="11">
        <f t="shared" si="10"/>
        <v>3.3755274261603373E-2</v>
      </c>
    </row>
    <row r="38" spans="1:9" x14ac:dyDescent="0.2">
      <c r="I38" s="17"/>
    </row>
    <row r="39" spans="1:9" x14ac:dyDescent="0.2">
      <c r="A39" s="14" t="s">
        <v>10</v>
      </c>
      <c r="I39" s="17"/>
    </row>
    <row r="40" spans="1:9" x14ac:dyDescent="0.2">
      <c r="A40" s="34" t="s">
        <v>122</v>
      </c>
      <c r="B40" s="9">
        <v>21</v>
      </c>
      <c r="C40" s="9">
        <v>23</v>
      </c>
      <c r="D40" s="9">
        <v>25</v>
      </c>
      <c r="E40" s="9">
        <v>28</v>
      </c>
      <c r="F40" s="9">
        <v>27</v>
      </c>
      <c r="G40"/>
      <c r="H40" s="20">
        <f t="shared" ref="H40:H44" si="13">+F40-D40</f>
        <v>2</v>
      </c>
      <c r="I40" s="29">
        <f t="shared" ref="I40:I44" si="14">+IF(D40&lt;&gt;0,IF(ABS(H40/D40)&gt;1,"NM ",H40/D40),"NM ")</f>
        <v>0.08</v>
      </c>
    </row>
    <row r="41" spans="1:9" x14ac:dyDescent="0.2">
      <c r="A41" s="34" t="s">
        <v>123</v>
      </c>
      <c r="B41" s="9">
        <v>-2</v>
      </c>
      <c r="C41" s="9">
        <v>-3</v>
      </c>
      <c r="D41" s="9">
        <v>-4</v>
      </c>
      <c r="E41" s="9">
        <v>-4</v>
      </c>
      <c r="F41" s="9">
        <v>-4</v>
      </c>
      <c r="G41"/>
      <c r="H41" s="20">
        <f t="shared" si="13"/>
        <v>0</v>
      </c>
      <c r="I41" s="29">
        <f t="shared" si="14"/>
        <v>0</v>
      </c>
    </row>
    <row r="42" spans="1:9" x14ac:dyDescent="0.2">
      <c r="A42" s="34" t="s">
        <v>124</v>
      </c>
      <c r="B42" s="9">
        <v>16</v>
      </c>
      <c r="C42" s="9">
        <v>16</v>
      </c>
      <c r="D42" s="9">
        <v>15</v>
      </c>
      <c r="E42" s="9">
        <v>14</v>
      </c>
      <c r="F42" s="9">
        <v>15</v>
      </c>
      <c r="G42"/>
      <c r="H42" s="20">
        <f t="shared" si="13"/>
        <v>0</v>
      </c>
      <c r="I42" s="29">
        <f t="shared" si="14"/>
        <v>0</v>
      </c>
    </row>
    <row r="43" spans="1:9" x14ac:dyDescent="0.2">
      <c r="A43" s="34" t="s">
        <v>125</v>
      </c>
      <c r="B43" s="9">
        <v>2</v>
      </c>
      <c r="C43" s="9">
        <v>2</v>
      </c>
      <c r="D43" s="9">
        <v>1</v>
      </c>
      <c r="E43" s="9">
        <v>2</v>
      </c>
      <c r="F43" s="9">
        <v>2</v>
      </c>
      <c r="G43"/>
      <c r="H43" s="20">
        <f t="shared" si="13"/>
        <v>1</v>
      </c>
      <c r="I43" s="29">
        <f t="shared" si="14"/>
        <v>1</v>
      </c>
    </row>
    <row r="44" spans="1:9" x14ac:dyDescent="0.2">
      <c r="B44" s="10">
        <f>+SUM(B40:B43)</f>
        <v>37</v>
      </c>
      <c r="C44" s="10">
        <f>+SUM(C40:C43)</f>
        <v>38</v>
      </c>
      <c r="D44" s="10">
        <f>+SUM(D40:D43)</f>
        <v>37</v>
      </c>
      <c r="E44" s="10">
        <f>+SUM(E40:E43)</f>
        <v>40</v>
      </c>
      <c r="F44" s="10">
        <f>+SUM(F40:F43)</f>
        <v>40</v>
      </c>
      <c r="G44"/>
      <c r="H44" s="36">
        <f t="shared" si="13"/>
        <v>3</v>
      </c>
      <c r="I44" s="11">
        <f t="shared" si="14"/>
        <v>8.1081081081081086E-2</v>
      </c>
    </row>
    <row r="45" spans="1:9" x14ac:dyDescent="0.2">
      <c r="B45" s="9"/>
      <c r="C45" s="9"/>
      <c r="D45" s="9"/>
      <c r="E45" s="9"/>
      <c r="F45" s="9"/>
    </row>
    <row r="46" spans="1:9" ht="21" x14ac:dyDescent="0.35">
      <c r="A46" s="4" t="s">
        <v>22</v>
      </c>
      <c r="B46" s="5"/>
      <c r="C46" s="5"/>
      <c r="D46" s="5"/>
      <c r="E46" s="5"/>
      <c r="F46" s="5"/>
      <c r="G46" s="5"/>
      <c r="H46" s="5"/>
      <c r="I46" s="5"/>
    </row>
    <row r="48" spans="1:9" ht="12.75" customHeight="1" x14ac:dyDescent="0.2">
      <c r="B48" s="6" t="s">
        <v>187</v>
      </c>
      <c r="C48" s="6" t="s">
        <v>188</v>
      </c>
      <c r="D48" s="6" t="s">
        <v>189</v>
      </c>
      <c r="E48" s="6" t="s">
        <v>190</v>
      </c>
      <c r="F48" s="6" t="s">
        <v>191</v>
      </c>
      <c r="G48"/>
      <c r="H48" s="142" t="str">
        <f>+D48 &amp; " v " &amp;F48</f>
        <v>H1 FY18 v H1 FY19</v>
      </c>
      <c r="I48" s="142"/>
    </row>
    <row r="49" spans="1:9" x14ac:dyDescent="0.2">
      <c r="B49" s="7" t="s">
        <v>2</v>
      </c>
      <c r="C49" s="7" t="s">
        <v>2</v>
      </c>
      <c r="D49" s="7" t="s">
        <v>2</v>
      </c>
      <c r="E49" s="7" t="s">
        <v>2</v>
      </c>
      <c r="F49" s="7" t="s">
        <v>2</v>
      </c>
      <c r="G49"/>
      <c r="H49" s="7" t="str">
        <f>+F49</f>
        <v>$m</v>
      </c>
      <c r="I49" s="8" t="s">
        <v>3</v>
      </c>
    </row>
    <row r="50" spans="1:9" x14ac:dyDescent="0.2">
      <c r="A50" s="3" t="s">
        <v>117</v>
      </c>
      <c r="B50" s="9">
        <f>+B30</f>
        <v>1273</v>
      </c>
      <c r="C50" s="9">
        <f>+C30</f>
        <v>1225</v>
      </c>
      <c r="D50" s="9">
        <f>+D30</f>
        <v>1305</v>
      </c>
      <c r="E50" s="9">
        <f>+E30</f>
        <v>1247</v>
      </c>
      <c r="F50" s="9">
        <f>+F30</f>
        <v>1265</v>
      </c>
      <c r="G50"/>
      <c r="H50" s="36">
        <f t="shared" ref="H50:H52" si="15">+F50-D50</f>
        <v>-40</v>
      </c>
      <c r="I50" s="11">
        <f t="shared" ref="I50:I52" si="16">+IF(D50&lt;&gt;0,IF(ABS(H50/D50)&gt;1,"NM ",H50/D50),"NM ")</f>
        <v>-3.0651340996168581E-2</v>
      </c>
    </row>
    <row r="51" spans="1:9" x14ac:dyDescent="0.2">
      <c r="A51" s="3" t="s">
        <v>126</v>
      </c>
      <c r="B51" s="45">
        <f>-B26</f>
        <v>0</v>
      </c>
      <c r="C51" s="45">
        <f>-C26</f>
        <v>0</v>
      </c>
      <c r="D51" s="45">
        <f>-D26</f>
        <v>-13</v>
      </c>
      <c r="E51" s="45">
        <f>-E26</f>
        <v>-36</v>
      </c>
      <c r="F51" s="45">
        <f>-F26</f>
        <v>0</v>
      </c>
      <c r="G51"/>
      <c r="H51" s="20">
        <f t="shared" si="15"/>
        <v>13</v>
      </c>
      <c r="I51" s="29">
        <f t="shared" si="16"/>
        <v>-1</v>
      </c>
    </row>
    <row r="52" spans="1:9" x14ac:dyDescent="0.2">
      <c r="A52" s="3" t="s">
        <v>22</v>
      </c>
      <c r="B52" s="9">
        <f>+SUM(B50:B51)</f>
        <v>1273</v>
      </c>
      <c r="C52" s="9">
        <f t="shared" ref="C52:E52" si="17">+SUM(C50:C51)</f>
        <v>1225</v>
      </c>
      <c r="D52" s="9">
        <f t="shared" si="17"/>
        <v>1292</v>
      </c>
      <c r="E52" s="9">
        <f t="shared" si="17"/>
        <v>1211</v>
      </c>
      <c r="F52" s="9">
        <f t="shared" ref="F52" si="18">+SUM(F50:F51)</f>
        <v>1265</v>
      </c>
      <c r="G52"/>
      <c r="H52" s="36">
        <f t="shared" si="15"/>
        <v>-27</v>
      </c>
      <c r="I52" s="11">
        <f t="shared" si="16"/>
        <v>-2.089783281733746E-2</v>
      </c>
    </row>
    <row r="67" spans="12:12" x14ac:dyDescent="0.2">
      <c r="L67" s="3" t="s">
        <v>41</v>
      </c>
    </row>
  </sheetData>
  <mergeCells count="2">
    <mergeCell ref="H5:I5"/>
    <mergeCell ref="H48:I48"/>
  </mergeCells>
  <pageMargins left="0.70866141732283472" right="0.70866141732283472" top="0.74803149606299213" bottom="0.74803149606299213" header="0.31496062992125984" footer="0.31496062992125984"/>
  <pageSetup paperSize="9" scale="95" fitToHeight="0"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1B66E-AC3C-42D7-A78E-2FCBA86037D5}">
  <sheetPr>
    <pageSetUpPr fitToPage="1"/>
  </sheetPr>
  <dimension ref="A1:P68"/>
  <sheetViews>
    <sheetView showGridLines="0" zoomScaleNormal="100" zoomScaleSheetLayoutView="115" workbookViewId="0"/>
  </sheetViews>
  <sheetFormatPr defaultColWidth="7.7109375" defaultRowHeight="12.75" x14ac:dyDescent="0.2"/>
  <cols>
    <col min="1" max="1" width="45.28515625" style="3" customWidth="1"/>
    <col min="2" max="6" width="7.7109375" style="3"/>
    <col min="7" max="7" width="1.28515625" style="3" customWidth="1"/>
    <col min="8" max="9" width="8.5703125" style="3" customWidth="1"/>
    <col min="10" max="16384" width="7.7109375" style="3"/>
  </cols>
  <sheetData>
    <row r="1" spans="1:16" ht="28.5" x14ac:dyDescent="0.45">
      <c r="A1" s="1" t="s">
        <v>0</v>
      </c>
      <c r="B1" s="2"/>
      <c r="C1" s="2"/>
      <c r="D1" s="2"/>
      <c r="E1" s="2"/>
      <c r="F1" s="2"/>
      <c r="G1" s="1"/>
      <c r="H1" s="1"/>
      <c r="I1" s="1"/>
    </row>
    <row r="3" spans="1:16" ht="21" x14ac:dyDescent="0.35">
      <c r="A3" s="4" t="s">
        <v>127</v>
      </c>
      <c r="B3" s="5"/>
      <c r="C3" s="5"/>
      <c r="D3" s="5"/>
      <c r="E3" s="5"/>
      <c r="F3" s="5"/>
      <c r="G3" s="5"/>
      <c r="H3" s="5"/>
      <c r="I3" s="5"/>
    </row>
    <row r="5" spans="1:16" ht="12.75" customHeight="1" x14ac:dyDescent="0.2">
      <c r="B5" s="6" t="s">
        <v>187</v>
      </c>
      <c r="C5" s="6" t="s">
        <v>188</v>
      </c>
      <c r="D5" s="6" t="s">
        <v>189</v>
      </c>
      <c r="E5" s="6" t="s">
        <v>190</v>
      </c>
      <c r="F5" s="6" t="s">
        <v>191</v>
      </c>
      <c r="H5" s="142" t="str">
        <f>+D5 &amp; " v " &amp;F5</f>
        <v>H1 FY18 v H1 FY19</v>
      </c>
      <c r="I5" s="142"/>
    </row>
    <row r="6" spans="1:16" x14ac:dyDescent="0.2">
      <c r="A6" s="14" t="s">
        <v>128</v>
      </c>
      <c r="B6" s="7" t="s">
        <v>2</v>
      </c>
      <c r="C6" s="7" t="s">
        <v>2</v>
      </c>
      <c r="D6" s="7" t="s">
        <v>2</v>
      </c>
      <c r="E6" s="7" t="s">
        <v>2</v>
      </c>
      <c r="F6" s="7" t="s">
        <v>2</v>
      </c>
      <c r="H6" s="7" t="str">
        <f>+F6</f>
        <v>$m</v>
      </c>
      <c r="I6" s="8" t="s">
        <v>3</v>
      </c>
    </row>
    <row r="7" spans="1:16" x14ac:dyDescent="0.2">
      <c r="A7" s="3" t="s">
        <v>93</v>
      </c>
      <c r="B7" s="20">
        <v>372</v>
      </c>
      <c r="C7" s="20">
        <v>385</v>
      </c>
      <c r="D7" s="20">
        <v>388</v>
      </c>
      <c r="E7" s="20">
        <v>395</v>
      </c>
      <c r="F7" s="20">
        <v>398</v>
      </c>
      <c r="H7" s="20">
        <f>+F7-D7</f>
        <v>10</v>
      </c>
      <c r="I7" s="11">
        <f>+IF(D7&lt;&gt;0,IF(ABS(H7/D7)&gt;1,"NM ",H7/D7),"NM ")</f>
        <v>2.5773195876288658E-2</v>
      </c>
      <c r="K7" s="9"/>
      <c r="L7" s="9"/>
      <c r="M7" s="9"/>
      <c r="N7" s="9"/>
      <c r="O7" s="9"/>
      <c r="P7" s="9"/>
    </row>
    <row r="8" spans="1:16" ht="12.75" customHeight="1" x14ac:dyDescent="0.2">
      <c r="A8" s="3" t="s">
        <v>129</v>
      </c>
      <c r="B8" s="66">
        <v>189</v>
      </c>
      <c r="C8" s="66">
        <v>187</v>
      </c>
      <c r="D8" s="66">
        <v>208</v>
      </c>
      <c r="E8" s="66">
        <v>210</v>
      </c>
      <c r="F8" s="66">
        <v>206</v>
      </c>
      <c r="H8" s="66">
        <f>+F8-D8</f>
        <v>-2</v>
      </c>
      <c r="I8" s="13">
        <f>+IF(D8&lt;&gt;0,IF(ABS(H8/D8)&gt;1,"NM ",H8/D8),"NM ")</f>
        <v>-9.6153846153846159E-3</v>
      </c>
      <c r="K8" s="9"/>
      <c r="L8" s="9"/>
      <c r="M8" s="9"/>
      <c r="N8" s="9"/>
      <c r="O8" s="9"/>
    </row>
    <row r="9" spans="1:16" x14ac:dyDescent="0.2">
      <c r="B9" s="9">
        <f>+SUM(B7:B8)</f>
        <v>561</v>
      </c>
      <c r="C9" s="9">
        <f t="shared" ref="C9:E9" si="0">+SUM(C7:C8)</f>
        <v>572</v>
      </c>
      <c r="D9" s="9">
        <f t="shared" si="0"/>
        <v>596</v>
      </c>
      <c r="E9" s="9">
        <f t="shared" si="0"/>
        <v>605</v>
      </c>
      <c r="F9" s="9">
        <f t="shared" ref="F9" si="1">+SUM(F7:F8)</f>
        <v>604</v>
      </c>
      <c r="H9" s="9">
        <f>+F9-D9</f>
        <v>8</v>
      </c>
      <c r="I9" s="11">
        <f>+IF(D9&lt;&gt;0,IF(ABS(H9/D9)&gt;1,"NM ",H9/D9),"NM ")</f>
        <v>1.3422818791946308E-2</v>
      </c>
      <c r="K9" s="9"/>
      <c r="L9" s="9"/>
      <c r="M9" s="9"/>
      <c r="N9" s="9"/>
      <c r="O9" s="9"/>
    </row>
    <row r="10" spans="1:16" ht="12.75" customHeight="1" x14ac:dyDescent="0.2">
      <c r="A10" s="149" t="s">
        <v>130</v>
      </c>
    </row>
    <row r="11" spans="1:16" ht="12.75" customHeight="1" x14ac:dyDescent="0.2">
      <c r="A11" s="149"/>
      <c r="B11" s="3">
        <v>15</v>
      </c>
      <c r="C11" s="3">
        <v>19</v>
      </c>
      <c r="D11" s="3">
        <v>17</v>
      </c>
      <c r="E11" s="3">
        <v>19</v>
      </c>
      <c r="F11" s="3">
        <v>18</v>
      </c>
      <c r="H11" s="3">
        <f>+F11-D11</f>
        <v>1</v>
      </c>
      <c r="I11" s="13">
        <f>+IF(D11&lt;&gt;0,IF(ABS(H11/D11)&gt;1,"NM ",H11/D11),"NM ")</f>
        <v>5.8823529411764705E-2</v>
      </c>
    </row>
    <row r="12" spans="1:16" x14ac:dyDescent="0.2">
      <c r="A12" s="14" t="s">
        <v>131</v>
      </c>
      <c r="B12" s="31">
        <f>+SUM(B9:B11)</f>
        <v>576</v>
      </c>
      <c r="C12" s="31">
        <f>+SUM(C9:C11)</f>
        <v>591</v>
      </c>
      <c r="D12" s="31">
        <f>+SUM(D9:D11)</f>
        <v>613</v>
      </c>
      <c r="E12" s="31">
        <f>+SUM(E9:E11)</f>
        <v>624</v>
      </c>
      <c r="F12" s="31">
        <f>+SUM(F9:F11)</f>
        <v>622</v>
      </c>
      <c r="H12" s="31">
        <f>+F12-D12</f>
        <v>9</v>
      </c>
      <c r="I12" s="32">
        <f>+IF(D12&lt;&gt;0,IF(ABS(H12/D12)&gt;1,"NM ",H12/D12),"NM ")</f>
        <v>1.468189233278956E-2</v>
      </c>
    </row>
    <row r="13" spans="1:16" ht="6.75" customHeight="1" x14ac:dyDescent="0.2">
      <c r="B13" s="38"/>
      <c r="C13" s="38"/>
      <c r="D13" s="38"/>
      <c r="E13" s="38"/>
      <c r="F13" s="38"/>
      <c r="H13" s="38"/>
      <c r="I13" s="17"/>
    </row>
    <row r="14" spans="1:16" ht="15" x14ac:dyDescent="0.2">
      <c r="A14" s="3" t="s">
        <v>132</v>
      </c>
      <c r="B14" s="38">
        <v>-235.00000000000009</v>
      </c>
      <c r="C14" s="38">
        <v>-227.99999999999997</v>
      </c>
      <c r="D14" s="38">
        <v>-257</v>
      </c>
      <c r="E14" s="38">
        <v>-248</v>
      </c>
      <c r="F14" s="38">
        <v>-245.99999999999997</v>
      </c>
      <c r="H14" s="38">
        <f>+F14-D14</f>
        <v>11.000000000000028</v>
      </c>
      <c r="I14" s="13">
        <f>+IF(D14&lt;&gt;0,IF(ABS(H14/D14)&gt;1,"NM ",H14/D14),"NM ")</f>
        <v>-4.2801556420233575E-2</v>
      </c>
    </row>
    <row r="15" spans="1:16" ht="6.75" customHeight="1" x14ac:dyDescent="0.2">
      <c r="B15" s="38"/>
      <c r="C15" s="38"/>
      <c r="D15" s="38"/>
      <c r="E15" s="38"/>
      <c r="F15" s="38"/>
      <c r="H15" s="38"/>
      <c r="I15" s="17"/>
    </row>
    <row r="16" spans="1:16" x14ac:dyDescent="0.2">
      <c r="A16" s="14" t="s">
        <v>133</v>
      </c>
      <c r="B16" s="31">
        <f>+SUM(B12:B14)</f>
        <v>340.99999999999989</v>
      </c>
      <c r="C16" s="31">
        <f t="shared" ref="C16:E16" si="2">+SUM(C12:C14)</f>
        <v>363</v>
      </c>
      <c r="D16" s="31">
        <f t="shared" si="2"/>
        <v>356</v>
      </c>
      <c r="E16" s="31">
        <f t="shared" si="2"/>
        <v>376</v>
      </c>
      <c r="F16" s="31">
        <f t="shared" ref="F16" si="3">+SUM(F12:F14)</f>
        <v>376</v>
      </c>
      <c r="H16" s="31">
        <f>+F16-D16</f>
        <v>20</v>
      </c>
      <c r="I16" s="32">
        <f>+IF(D16&lt;&gt;0,IF(ABS(H16/D16)&gt;1,"NM ",H16/D16),"NM ")</f>
        <v>5.6179775280898875E-2</v>
      </c>
    </row>
    <row r="17" spans="1:9" x14ac:dyDescent="0.2">
      <c r="A17" s="3" t="s">
        <v>134</v>
      </c>
      <c r="B17" s="67">
        <f>ROUND(B16/B12,3)</f>
        <v>0.59199999999999997</v>
      </c>
      <c r="C17" s="67">
        <f t="shared" ref="C17:F17" si="4">ROUND(C16/C12,3)</f>
        <v>0.61399999999999999</v>
      </c>
      <c r="D17" s="67">
        <f t="shared" si="4"/>
        <v>0.58099999999999996</v>
      </c>
      <c r="E17" s="67">
        <f t="shared" si="4"/>
        <v>0.60299999999999998</v>
      </c>
      <c r="F17" s="67">
        <f t="shared" si="4"/>
        <v>0.60499999999999998</v>
      </c>
      <c r="H17" s="68">
        <f>+F17-D17</f>
        <v>2.4000000000000021E-2</v>
      </c>
      <c r="I17" s="13">
        <f>+IF(D17&lt;&gt;0,IF(ABS(H17/D17)&gt;1,"NM ",H17/D17),"NM ")</f>
        <v>4.1308089500860623E-2</v>
      </c>
    </row>
    <row r="19" spans="1:9" ht="12.75" customHeight="1" x14ac:dyDescent="0.2">
      <c r="B19" s="6" t="s">
        <v>187</v>
      </c>
      <c r="C19" s="6" t="s">
        <v>188</v>
      </c>
      <c r="D19" s="6" t="s">
        <v>189</v>
      </c>
      <c r="E19" s="6" t="s">
        <v>190</v>
      </c>
      <c r="F19" s="6" t="s">
        <v>191</v>
      </c>
      <c r="H19" s="142" t="str">
        <f>+D19 &amp; " v " &amp;F19</f>
        <v>H1 FY18 v H1 FY19</v>
      </c>
      <c r="I19" s="142"/>
    </row>
    <row r="20" spans="1:9" x14ac:dyDescent="0.2">
      <c r="A20" s="14" t="s">
        <v>135</v>
      </c>
      <c r="B20" s="7" t="s">
        <v>2</v>
      </c>
      <c r="C20" s="7" t="s">
        <v>2</v>
      </c>
      <c r="D20" s="7" t="s">
        <v>2</v>
      </c>
      <c r="E20" s="7" t="s">
        <v>2</v>
      </c>
      <c r="F20" s="7" t="s">
        <v>2</v>
      </c>
      <c r="H20" s="7" t="str">
        <f>+F20</f>
        <v>$m</v>
      </c>
      <c r="I20" s="8" t="s">
        <v>3</v>
      </c>
    </row>
    <row r="21" spans="1:9" x14ac:dyDescent="0.2">
      <c r="A21" s="3" t="s">
        <v>77</v>
      </c>
      <c r="B21" s="3">
        <v>369</v>
      </c>
      <c r="C21" s="3">
        <v>379</v>
      </c>
      <c r="D21" s="3">
        <v>397</v>
      </c>
      <c r="E21" s="3">
        <v>409</v>
      </c>
      <c r="F21" s="3">
        <v>410</v>
      </c>
      <c r="H21" s="69">
        <f>+F21-D21</f>
        <v>13</v>
      </c>
      <c r="I21" s="11">
        <f>+IF(D21&lt;&gt;0,IF(ABS(H21/D21)&gt;1,"NM ",H21/D21),"NM ")</f>
        <v>3.2745591939546598E-2</v>
      </c>
    </row>
    <row r="22" spans="1:9" x14ac:dyDescent="0.2">
      <c r="A22" s="3" t="s">
        <v>78</v>
      </c>
      <c r="B22" s="3">
        <v>192</v>
      </c>
      <c r="C22" s="3">
        <v>193</v>
      </c>
      <c r="D22" s="3">
        <v>199</v>
      </c>
      <c r="E22" s="3">
        <v>196</v>
      </c>
      <c r="F22" s="3">
        <v>194</v>
      </c>
      <c r="H22" s="69">
        <f>+F22-D22</f>
        <v>-5</v>
      </c>
      <c r="I22" s="13">
        <f>+IF(D22&lt;&gt;0,IF(ABS(H22/D22)&gt;1,"NM ",H22/D22),"NM ")</f>
        <v>-2.5125628140703519E-2</v>
      </c>
    </row>
    <row r="23" spans="1:9" x14ac:dyDescent="0.2">
      <c r="A23" s="3" t="s">
        <v>79</v>
      </c>
      <c r="B23" s="3">
        <v>15</v>
      </c>
      <c r="C23" s="3">
        <v>19</v>
      </c>
      <c r="D23" s="3">
        <v>17</v>
      </c>
      <c r="E23" s="3">
        <v>19</v>
      </c>
      <c r="F23" s="3">
        <v>18</v>
      </c>
      <c r="H23" s="69">
        <f>+F23-D23</f>
        <v>1</v>
      </c>
      <c r="I23" s="70">
        <f>+IF(D23&lt;&gt;0,IF(ABS(H23/D23)&gt;1,"NM ",H23/D23),"NM ")</f>
        <v>5.8823529411764705E-2</v>
      </c>
    </row>
    <row r="24" spans="1:9" x14ac:dyDescent="0.2">
      <c r="A24" s="14"/>
      <c r="B24" s="31">
        <f t="shared" ref="B24:E24" si="5">+SUM(B21:B23)</f>
        <v>576</v>
      </c>
      <c r="C24" s="31">
        <f t="shared" si="5"/>
        <v>591</v>
      </c>
      <c r="D24" s="31">
        <f t="shared" si="5"/>
        <v>613</v>
      </c>
      <c r="E24" s="31">
        <f t="shared" si="5"/>
        <v>624</v>
      </c>
      <c r="F24" s="31">
        <f t="shared" ref="F24" si="6">+SUM(F21:F23)</f>
        <v>622</v>
      </c>
      <c r="H24" s="71">
        <f>+F24-D24</f>
        <v>9</v>
      </c>
      <c r="I24" s="32">
        <f>+IF(D24&lt;&gt;0,IF(ABS(H24/D24)&gt;1,"NM ",H24/D24),"NM ")</f>
        <v>1.468189233278956E-2</v>
      </c>
    </row>
    <row r="25" spans="1:9" x14ac:dyDescent="0.2">
      <c r="A25" s="14"/>
      <c r="B25" s="72"/>
      <c r="C25" s="72"/>
      <c r="D25" s="72"/>
      <c r="E25" s="72"/>
      <c r="F25" s="72"/>
      <c r="H25" s="9"/>
      <c r="I25" s="73"/>
    </row>
    <row r="26" spans="1:9" ht="12.75" customHeight="1" x14ac:dyDescent="0.2">
      <c r="A26" s="74" t="s">
        <v>136</v>
      </c>
      <c r="B26" s="6" t="str">
        <f>+B5</f>
        <v>H1 FY17</v>
      </c>
      <c r="C26" s="6" t="str">
        <f t="shared" ref="C26:F26" si="7">+C5</f>
        <v>H2 FY17</v>
      </c>
      <c r="D26" s="6" t="str">
        <f t="shared" si="7"/>
        <v>H1 FY18</v>
      </c>
      <c r="E26" s="6" t="str">
        <f t="shared" si="7"/>
        <v>H2 FY18</v>
      </c>
      <c r="F26" s="6" t="str">
        <f t="shared" si="7"/>
        <v>H1 FY19</v>
      </c>
      <c r="H26" s="142" t="str">
        <f>+D26 &amp; " v " &amp;F26</f>
        <v>H1 FY18 v H1 FY19</v>
      </c>
      <c r="I26" s="142"/>
    </row>
    <row r="27" spans="1:9" ht="25.5" x14ac:dyDescent="0.2">
      <c r="A27" s="75" t="s">
        <v>137</v>
      </c>
      <c r="B27" s="37" t="s">
        <v>138</v>
      </c>
      <c r="C27" s="37" t="s">
        <v>138</v>
      </c>
      <c r="D27" s="37" t="s">
        <v>138</v>
      </c>
      <c r="E27" s="37" t="s">
        <v>138</v>
      </c>
      <c r="F27" s="37" t="s">
        <v>138</v>
      </c>
      <c r="H27" s="37" t="str">
        <f>+F27</f>
        <v>$ per month</v>
      </c>
      <c r="I27" s="8" t="s">
        <v>3</v>
      </c>
    </row>
    <row r="28" spans="1:9" x14ac:dyDescent="0.2">
      <c r="A28" s="3" t="s">
        <v>139</v>
      </c>
      <c r="B28" s="23">
        <v>27.452307890788898</v>
      </c>
      <c r="C28" s="23">
        <v>27.273816096405714</v>
      </c>
      <c r="D28" s="23">
        <v>27.579132051503965</v>
      </c>
      <c r="E28" s="23">
        <v>27.24974261333054</v>
      </c>
      <c r="F28" s="23">
        <v>27.560530745245526</v>
      </c>
      <c r="H28" s="76">
        <f>+F28-D28</f>
        <v>-1.8601306258439365E-2</v>
      </c>
      <c r="I28" s="11">
        <f>+IF(D28&lt;&gt;0,IF(ABS(H28/D28)&gt;1,"NM ",H28/D28),"NM ")</f>
        <v>-6.7447032864201338E-4</v>
      </c>
    </row>
    <row r="29" spans="1:9" x14ac:dyDescent="0.2">
      <c r="A29" s="3" t="s">
        <v>140</v>
      </c>
      <c r="B29" s="23">
        <v>45.045525459620876</v>
      </c>
      <c r="C29" s="23">
        <v>45.017791630995085</v>
      </c>
      <c r="D29" s="23">
        <v>44.28996008309278</v>
      </c>
      <c r="E29" s="23">
        <v>43.306833636073492</v>
      </c>
      <c r="F29" s="23">
        <v>42.82377761854007</v>
      </c>
      <c r="H29" s="76">
        <f>+F29-D29</f>
        <v>-1.4661824645527091</v>
      </c>
      <c r="I29" s="13">
        <f>+IF(D29&lt;&gt;0,IF(ABS(H29/D29)&gt;1,"NM ",H29/D29),"NM ")</f>
        <v>-3.3104172182634423E-2</v>
      </c>
    </row>
    <row r="30" spans="1:9" x14ac:dyDescent="0.2">
      <c r="A30" s="3" t="s">
        <v>141</v>
      </c>
      <c r="B30" s="23">
        <v>11.652780400253819</v>
      </c>
      <c r="C30" s="23">
        <v>11.746611971593699</v>
      </c>
      <c r="D30" s="23">
        <v>12.202674404772729</v>
      </c>
      <c r="E30" s="23">
        <v>12.131483841245801</v>
      </c>
      <c r="F30" s="23">
        <v>12.291860862742331</v>
      </c>
      <c r="H30" s="76">
        <f>+F30-D30</f>
        <v>8.9186457969601562E-2</v>
      </c>
      <c r="I30" s="29">
        <f>+IF(D30&lt;&gt;0,IF(ABS(H30/D30)&gt;1,"NM ",H30/D30),"NM ")</f>
        <v>7.3087632277329976E-3</v>
      </c>
    </row>
    <row r="31" spans="1:9" x14ac:dyDescent="0.2">
      <c r="I31" s="63"/>
    </row>
    <row r="32" spans="1:9" ht="15" customHeight="1" x14ac:dyDescent="0.2">
      <c r="A32" s="148" t="s">
        <v>142</v>
      </c>
      <c r="B32" s="6" t="str">
        <f>+B5</f>
        <v>H1 FY17</v>
      </c>
      <c r="C32" s="6" t="str">
        <f t="shared" ref="C32:F32" si="8">+C5</f>
        <v>H2 FY17</v>
      </c>
      <c r="D32" s="6" t="str">
        <f t="shared" si="8"/>
        <v>H1 FY18</v>
      </c>
      <c r="E32" s="6" t="str">
        <f t="shared" si="8"/>
        <v>H2 FY18</v>
      </c>
      <c r="F32" s="6" t="str">
        <f t="shared" si="8"/>
        <v>H1 FY19</v>
      </c>
      <c r="H32" s="142" t="str">
        <f>+D32 &amp; " v " &amp;F32</f>
        <v>H1 FY18 v H1 FY19</v>
      </c>
      <c r="I32" s="142"/>
    </row>
    <row r="33" spans="1:9" x14ac:dyDescent="0.2">
      <c r="A33" s="148"/>
      <c r="B33" s="7" t="s">
        <v>42</v>
      </c>
      <c r="C33" s="7" t="s">
        <v>42</v>
      </c>
      <c r="D33" s="7" t="s">
        <v>42</v>
      </c>
      <c r="E33" s="7" t="s">
        <v>42</v>
      </c>
      <c r="F33" s="7" t="s">
        <v>42</v>
      </c>
      <c r="H33" s="7" t="str">
        <f>+F33</f>
        <v>000's</v>
      </c>
      <c r="I33" s="8" t="s">
        <v>3</v>
      </c>
    </row>
    <row r="34" spans="1:9" x14ac:dyDescent="0.2">
      <c r="A34" s="3" t="s">
        <v>143</v>
      </c>
      <c r="B34" s="20">
        <v>1085</v>
      </c>
      <c r="C34" s="20">
        <v>1108</v>
      </c>
      <c r="D34" s="20">
        <v>1158</v>
      </c>
      <c r="E34" s="20">
        <v>1189</v>
      </c>
      <c r="F34" s="20">
        <v>1225</v>
      </c>
      <c r="H34" s="77">
        <f>+F34-D34</f>
        <v>67</v>
      </c>
      <c r="I34" s="11">
        <f>+IF(D34&lt;&gt;0,IF(ABS(H34/D34)&gt;1,"NM ",H34/D34),"NM ")</f>
        <v>5.7858376511226252E-2</v>
      </c>
    </row>
    <row r="35" spans="1:9" x14ac:dyDescent="0.2">
      <c r="A35" s="3" t="s">
        <v>144</v>
      </c>
      <c r="B35" s="20">
        <v>1231</v>
      </c>
      <c r="C35" s="20">
        <v>1248</v>
      </c>
      <c r="D35" s="20">
        <v>1245</v>
      </c>
      <c r="E35" s="20">
        <v>1236</v>
      </c>
      <c r="F35" s="20">
        <v>1206</v>
      </c>
      <c r="H35" s="77">
        <f>+F35-D35</f>
        <v>-39</v>
      </c>
      <c r="I35" s="29">
        <f>+IF(D35&lt;&gt;0,IF(ABS(H35/D35)&gt;1,"NM ",H35/D35),"NM ")</f>
        <v>-3.1325301204819279E-2</v>
      </c>
    </row>
    <row r="36" spans="1:9" x14ac:dyDescent="0.2">
      <c r="A36" s="3" t="s">
        <v>145</v>
      </c>
      <c r="B36" s="20">
        <v>4</v>
      </c>
      <c r="C36" s="20">
        <v>4</v>
      </c>
      <c r="D36" s="20">
        <v>4</v>
      </c>
      <c r="E36" s="20">
        <v>4</v>
      </c>
      <c r="F36" s="20">
        <v>4</v>
      </c>
      <c r="H36" s="77">
        <f>+F36-D36</f>
        <v>0</v>
      </c>
      <c r="I36" s="29">
        <f>+IF(D36&lt;&gt;0,IF(ABS(H36/D36)&gt;1,"NM ",H36/D36),"NM ")</f>
        <v>0</v>
      </c>
    </row>
    <row r="37" spans="1:9" x14ac:dyDescent="0.2">
      <c r="A37" s="14" t="s">
        <v>146</v>
      </c>
      <c r="B37" s="10">
        <f t="shared" ref="B37:E37" si="9">+SUM(B34:B36)</f>
        <v>2320</v>
      </c>
      <c r="C37" s="10">
        <f t="shared" si="9"/>
        <v>2360</v>
      </c>
      <c r="D37" s="10">
        <f t="shared" si="9"/>
        <v>2407</v>
      </c>
      <c r="E37" s="10">
        <f t="shared" si="9"/>
        <v>2429</v>
      </c>
      <c r="F37" s="10">
        <f t="shared" ref="F37" si="10">+SUM(F34:F36)</f>
        <v>2435</v>
      </c>
      <c r="H37" s="78">
        <f>+F37-D37</f>
        <v>28</v>
      </c>
      <c r="I37" s="11">
        <f>+IF(D37&lt;&gt;0,IF(ABS(H37/D37)&gt;1,"NM ",H37/D37),"NM ")</f>
        <v>1.1632737847943497E-2</v>
      </c>
    </row>
    <row r="39" spans="1:9" ht="12.75" customHeight="1" x14ac:dyDescent="0.2">
      <c r="A39" s="3" t="s">
        <v>147</v>
      </c>
    </row>
    <row r="40" spans="1:9" ht="15" x14ac:dyDescent="0.2">
      <c r="A40" s="3" t="s">
        <v>148</v>
      </c>
    </row>
    <row r="41" spans="1:9" ht="15" x14ac:dyDescent="0.2">
      <c r="A41" s="3" t="s">
        <v>149</v>
      </c>
    </row>
    <row r="68" spans="12:12" x14ac:dyDescent="0.2">
      <c r="L68" s="3" t="s">
        <v>41</v>
      </c>
    </row>
  </sheetData>
  <mergeCells count="6">
    <mergeCell ref="A32:A33"/>
    <mergeCell ref="H32:I32"/>
    <mergeCell ref="H5:I5"/>
    <mergeCell ref="A10:A11"/>
    <mergeCell ref="H19:I19"/>
    <mergeCell ref="H26:I26"/>
  </mergeCells>
  <pageMargins left="0.70866141732283472" right="0.70866141732283472" top="0.74803149606299213" bottom="0.74803149606299213" header="0.31496062992125984" footer="0.31496062992125984"/>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17EE8-82FC-4166-B14A-E1FF19157B13}">
  <sheetPr>
    <pageSetUpPr fitToPage="1"/>
  </sheetPr>
  <dimension ref="A1:L67"/>
  <sheetViews>
    <sheetView showGridLines="0" zoomScaleNormal="100" zoomScaleSheetLayoutView="115" workbookViewId="0"/>
  </sheetViews>
  <sheetFormatPr defaultColWidth="7.7109375" defaultRowHeight="12.75" x14ac:dyDescent="0.2"/>
  <cols>
    <col min="1" max="1" width="45.28515625" style="3" customWidth="1"/>
    <col min="2" max="6" width="7.7109375" style="3"/>
    <col min="7" max="7" width="1.28515625" style="3" customWidth="1"/>
    <col min="8" max="9" width="8.42578125" style="3" customWidth="1"/>
    <col min="10" max="16384" width="7.7109375" style="3"/>
  </cols>
  <sheetData>
    <row r="1" spans="1:9" ht="28.5" x14ac:dyDescent="0.45">
      <c r="A1" s="1" t="s">
        <v>0</v>
      </c>
      <c r="B1" s="2"/>
      <c r="C1" s="2"/>
      <c r="D1" s="2"/>
      <c r="E1" s="2"/>
      <c r="F1" s="2"/>
      <c r="G1" s="1"/>
      <c r="H1" s="1"/>
      <c r="I1" s="1"/>
    </row>
    <row r="2" spans="1:9" ht="6.75" customHeight="1" x14ac:dyDescent="0.2"/>
    <row r="3" spans="1:9" ht="21" x14ac:dyDescent="0.35">
      <c r="A3" s="4" t="s">
        <v>150</v>
      </c>
      <c r="B3" s="5"/>
      <c r="C3" s="5"/>
      <c r="D3" s="5"/>
      <c r="E3" s="5"/>
      <c r="F3" s="5"/>
      <c r="G3" s="5"/>
      <c r="H3" s="5"/>
      <c r="I3" s="5"/>
    </row>
    <row r="4" spans="1:9" ht="6.75" customHeight="1" x14ac:dyDescent="0.2"/>
    <row r="5" spans="1:9" ht="12.75" customHeight="1" x14ac:dyDescent="0.2">
      <c r="B5" s="6" t="s">
        <v>187</v>
      </c>
      <c r="C5" s="6" t="s">
        <v>188</v>
      </c>
      <c r="D5" s="6" t="s">
        <v>189</v>
      </c>
      <c r="E5" s="6" t="s">
        <v>190</v>
      </c>
      <c r="F5" s="6" t="s">
        <v>191</v>
      </c>
      <c r="H5" s="142" t="str">
        <f>+D5 &amp; " v " &amp;F5</f>
        <v>H1 FY18 v H1 FY19</v>
      </c>
      <c r="I5" s="142"/>
    </row>
    <row r="6" spans="1:9" x14ac:dyDescent="0.2">
      <c r="A6" s="14" t="s">
        <v>151</v>
      </c>
      <c r="B6" s="7" t="s">
        <v>2</v>
      </c>
      <c r="C6" s="7" t="s">
        <v>2</v>
      </c>
      <c r="D6" s="7" t="s">
        <v>2</v>
      </c>
      <c r="E6" s="7" t="s">
        <v>2</v>
      </c>
      <c r="F6" s="7" t="s">
        <v>2</v>
      </c>
      <c r="H6" s="7" t="str">
        <f>+F6</f>
        <v>$m</v>
      </c>
      <c r="I6" s="8" t="s">
        <v>3</v>
      </c>
    </row>
    <row r="7" spans="1:9" x14ac:dyDescent="0.2">
      <c r="A7" s="79" t="s">
        <v>67</v>
      </c>
      <c r="B7" s="9">
        <f>+Revenue!C14</f>
        <v>160</v>
      </c>
      <c r="C7" s="9">
        <f>+Revenue!D14</f>
        <v>148.99999999999997</v>
      </c>
      <c r="D7" s="9">
        <f>+Revenue!E14</f>
        <v>136</v>
      </c>
      <c r="E7" s="9">
        <f>+Revenue!F14</f>
        <v>124</v>
      </c>
      <c r="F7" s="9">
        <f>+Revenue!G14</f>
        <v>109.00000000000004</v>
      </c>
      <c r="H7" s="20">
        <f>+F7-D7</f>
        <v>-26.999999999999957</v>
      </c>
      <c r="I7" s="11">
        <f>+IF(D7&lt;&gt;0,IF(ABS(H7/D7)&gt;1,"NM ",H7/D7),"NM ")</f>
        <v>-0.19852941176470557</v>
      </c>
    </row>
    <row r="8" spans="1:9" x14ac:dyDescent="0.2">
      <c r="A8" s="79" t="s">
        <v>68</v>
      </c>
      <c r="B8" s="9">
        <f>+Revenue!C15</f>
        <v>112.00000000000003</v>
      </c>
      <c r="C8" s="9">
        <f>+Revenue!D15</f>
        <v>104.99999999999999</v>
      </c>
      <c r="D8" s="9">
        <f>+Revenue!E15</f>
        <v>98</v>
      </c>
      <c r="E8" s="9">
        <f>+Revenue!F15</f>
        <v>95</v>
      </c>
      <c r="F8" s="9">
        <f>+Revenue!G15</f>
        <v>87.000000000000028</v>
      </c>
      <c r="H8" s="20">
        <f>+F8-D8</f>
        <v>-10.999999999999972</v>
      </c>
      <c r="I8" s="29">
        <f>+IF(D8&lt;&gt;0,IF(ABS(H8/D8)&gt;1,"NM ",H8/D8),"NM ")</f>
        <v>-0.11224489795918338</v>
      </c>
    </row>
    <row r="9" spans="1:9" x14ac:dyDescent="0.2">
      <c r="A9" s="79" t="s">
        <v>69</v>
      </c>
      <c r="B9" s="9">
        <f>+Revenue!C16</f>
        <v>28</v>
      </c>
      <c r="C9" s="9">
        <f>+Revenue!D16</f>
        <v>28.000000000000004</v>
      </c>
      <c r="D9" s="9">
        <f>+Revenue!E16</f>
        <v>26</v>
      </c>
      <c r="E9" s="9">
        <f>+Revenue!F16</f>
        <v>28.999999999999996</v>
      </c>
      <c r="F9" s="9">
        <f>+Revenue!G16</f>
        <v>25</v>
      </c>
      <c r="H9" s="20">
        <f>+F9-D9</f>
        <v>-1</v>
      </c>
      <c r="I9" s="29">
        <f>+IF(D9&lt;&gt;0,IF(ABS(H9/D9)&gt;1,"NM ",H9/D9),"NM ")</f>
        <v>-3.8461538461538464E-2</v>
      </c>
    </row>
    <row r="10" spans="1:9" ht="12.75" customHeight="1" x14ac:dyDescent="0.2">
      <c r="A10" s="79" t="s">
        <v>70</v>
      </c>
      <c r="B10" s="9">
        <f>+Revenue!C17</f>
        <v>39</v>
      </c>
      <c r="C10" s="9">
        <f>+Revenue!D17</f>
        <v>35.999999999999993</v>
      </c>
      <c r="D10" s="9">
        <f>+Revenue!E17</f>
        <v>33</v>
      </c>
      <c r="E10" s="9">
        <f>+Revenue!F17</f>
        <v>32</v>
      </c>
      <c r="F10" s="9">
        <f>+Revenue!G17</f>
        <v>29.000000000000004</v>
      </c>
      <c r="H10" s="20">
        <f>+F10-D10</f>
        <v>-3.9999999999999964</v>
      </c>
      <c r="I10" s="70">
        <f>+IF(D10&lt;&gt;0,IF(ABS(H10/D10)&gt;1,"NM ",H10/D10),"NM ")</f>
        <v>-0.1212121212121211</v>
      </c>
    </row>
    <row r="11" spans="1:9" x14ac:dyDescent="0.2">
      <c r="A11" s="80" t="s">
        <v>152</v>
      </c>
      <c r="B11" s="10">
        <f>+SUM(B7:B10)</f>
        <v>339</v>
      </c>
      <c r="C11" s="10">
        <f t="shared" ref="C11:E11" si="0">+SUM(C7:C10)</f>
        <v>317.99999999999994</v>
      </c>
      <c r="D11" s="10">
        <f t="shared" si="0"/>
        <v>293</v>
      </c>
      <c r="E11" s="10">
        <f t="shared" si="0"/>
        <v>280</v>
      </c>
      <c r="F11" s="10">
        <f t="shared" ref="F11" si="1">+SUM(F7:F10)</f>
        <v>250.00000000000006</v>
      </c>
      <c r="H11" s="36">
        <f>+F11-D11</f>
        <v>-42.999999999999943</v>
      </c>
      <c r="I11" s="11">
        <f>+IF(D11&lt;&gt;0,IF(ABS(H11/D11)&gt;1,"NM ",H11/D11),"NM ")</f>
        <v>-0.14675767918088717</v>
      </c>
    </row>
    <row r="12" spans="1:9" ht="6.75" customHeight="1" x14ac:dyDescent="0.2">
      <c r="B12" s="38"/>
      <c r="C12" s="38"/>
      <c r="D12" s="38"/>
      <c r="E12" s="38"/>
      <c r="F12" s="38"/>
      <c r="I12" s="17"/>
    </row>
    <row r="13" spans="1:9" ht="15" x14ac:dyDescent="0.2">
      <c r="A13" s="3" t="s">
        <v>153</v>
      </c>
      <c r="B13" s="38">
        <v>-118.00000000000001</v>
      </c>
      <c r="C13" s="38">
        <v>-114.00000000000003</v>
      </c>
      <c r="D13" s="38">
        <v>-103.99999999999999</v>
      </c>
      <c r="E13" s="38">
        <v>-100</v>
      </c>
      <c r="F13" s="38">
        <v>-92</v>
      </c>
      <c r="H13" s="20">
        <f>+F13-D13</f>
        <v>11.999999999999986</v>
      </c>
      <c r="I13" s="29">
        <f>+IF(D13&lt;&gt;0,IF(ABS(H13/D13)&gt;1,"NM ",H13/D13),"NM ")</f>
        <v>-0.11538461538461527</v>
      </c>
    </row>
    <row r="14" spans="1:9" ht="6.75" customHeight="1" x14ac:dyDescent="0.2">
      <c r="B14" s="38"/>
      <c r="C14" s="38"/>
      <c r="D14" s="38"/>
      <c r="E14" s="38"/>
      <c r="F14" s="38"/>
    </row>
    <row r="15" spans="1:9" x14ac:dyDescent="0.2">
      <c r="A15" s="14" t="s">
        <v>154</v>
      </c>
      <c r="B15" s="31">
        <f>+SUM(B11:B14)</f>
        <v>221</v>
      </c>
      <c r="C15" s="31">
        <f t="shared" ref="C15:E15" si="2">+SUM(C11:C14)</f>
        <v>203.99999999999991</v>
      </c>
      <c r="D15" s="31">
        <f t="shared" si="2"/>
        <v>189</v>
      </c>
      <c r="E15" s="31">
        <f t="shared" si="2"/>
        <v>180</v>
      </c>
      <c r="F15" s="31">
        <f t="shared" ref="F15" si="3">+SUM(F11:F14)</f>
        <v>158.00000000000006</v>
      </c>
      <c r="H15" s="81">
        <f>+F15-D15</f>
        <v>-30.999999999999943</v>
      </c>
      <c r="I15" s="32">
        <f>+IF(D15&lt;&gt;0,IF(ABS(H15/D15)&gt;1,"NM ",H15/D15),"NM ")</f>
        <v>-0.16402116402116371</v>
      </c>
    </row>
    <row r="16" spans="1:9" x14ac:dyDescent="0.2">
      <c r="A16" s="3" t="s">
        <v>155</v>
      </c>
      <c r="B16" s="67">
        <f>ROUND(B15/B11,3)</f>
        <v>0.65200000000000002</v>
      </c>
      <c r="C16" s="67">
        <f t="shared" ref="C16:F16" si="4">ROUND(C15/C11,3)</f>
        <v>0.64200000000000002</v>
      </c>
      <c r="D16" s="67">
        <f t="shared" si="4"/>
        <v>0.64500000000000002</v>
      </c>
      <c r="E16" s="67">
        <f t="shared" si="4"/>
        <v>0.64300000000000002</v>
      </c>
      <c r="F16" s="67">
        <f t="shared" si="4"/>
        <v>0.63200000000000001</v>
      </c>
      <c r="H16" s="29">
        <f>+F16-D16</f>
        <v>-1.3000000000000012E-2</v>
      </c>
      <c r="I16" s="13">
        <f>+IF(D16&lt;&gt;0,IF(ABS(H16/D16)&gt;1,"NM ",H16/D16),"NM ")</f>
        <v>-2.015503875968994E-2</v>
      </c>
    </row>
    <row r="18" spans="1:9" ht="15" customHeight="1" x14ac:dyDescent="0.2">
      <c r="A18" s="150" t="s">
        <v>156</v>
      </c>
      <c r="B18" s="6" t="str">
        <f t="shared" ref="B18:F18" si="5">+B5</f>
        <v>H1 FY17</v>
      </c>
      <c r="C18" s="6" t="str">
        <f t="shared" si="5"/>
        <v>H2 FY17</v>
      </c>
      <c r="D18" s="6" t="str">
        <f t="shared" si="5"/>
        <v>H1 FY18</v>
      </c>
      <c r="E18" s="6" t="str">
        <f t="shared" si="5"/>
        <v>H2 FY18</v>
      </c>
      <c r="F18" s="6" t="str">
        <f t="shared" si="5"/>
        <v>H1 FY19</v>
      </c>
      <c r="H18" s="142" t="str">
        <f>+D18 &amp; " v " &amp;F18</f>
        <v>H1 FY18 v H1 FY19</v>
      </c>
      <c r="I18" s="142"/>
    </row>
    <row r="19" spans="1:9" x14ac:dyDescent="0.2">
      <c r="A19" s="150"/>
      <c r="B19" s="7" t="s">
        <v>42</v>
      </c>
      <c r="C19" s="7" t="s">
        <v>42</v>
      </c>
      <c r="D19" s="7" t="s">
        <v>42</v>
      </c>
      <c r="E19" s="7" t="s">
        <v>42</v>
      </c>
      <c r="F19" s="7" t="s">
        <v>42</v>
      </c>
      <c r="H19" s="7" t="str">
        <f>+F19</f>
        <v>000's</v>
      </c>
      <c r="I19" s="8" t="s">
        <v>3</v>
      </c>
    </row>
    <row r="20" spans="1:9" x14ac:dyDescent="0.2">
      <c r="A20" s="3" t="s">
        <v>157</v>
      </c>
      <c r="B20" s="20">
        <v>629</v>
      </c>
      <c r="C20" s="20">
        <v>567</v>
      </c>
      <c r="D20" s="20">
        <v>491</v>
      </c>
      <c r="E20" s="20">
        <v>400</v>
      </c>
      <c r="F20" s="20">
        <v>356</v>
      </c>
      <c r="H20" s="20">
        <f>+F20-D20</f>
        <v>-135</v>
      </c>
      <c r="I20" s="11">
        <f>+IF(D20&lt;&gt;0,IF(ABS(H20/D20)&gt;1,"NM ",H20/D20),"NM ")</f>
        <v>-0.27494908350305497</v>
      </c>
    </row>
    <row r="21" spans="1:9" x14ac:dyDescent="0.2">
      <c r="A21" s="3" t="s">
        <v>46</v>
      </c>
      <c r="B21" s="82">
        <v>41</v>
      </c>
      <c r="C21" s="82">
        <v>44</v>
      </c>
      <c r="D21" s="82">
        <v>47</v>
      </c>
      <c r="E21" s="82">
        <v>52</v>
      </c>
      <c r="F21" s="82">
        <v>57</v>
      </c>
      <c r="H21" s="20">
        <f>+F21-D21</f>
        <v>10</v>
      </c>
      <c r="I21" s="29">
        <f>+IF(D21&lt;&gt;0,IF(ABS(H21/D21)&gt;1,"NM ",H21/D21),"NM ")</f>
        <v>0.21276595744680851</v>
      </c>
    </row>
    <row r="22" spans="1:9" x14ac:dyDescent="0.2">
      <c r="A22" s="3" t="s">
        <v>47</v>
      </c>
      <c r="B22" s="66">
        <v>0</v>
      </c>
      <c r="C22" s="66">
        <v>11</v>
      </c>
      <c r="D22" s="66">
        <v>14</v>
      </c>
      <c r="E22" s="66">
        <v>14</v>
      </c>
      <c r="F22" s="66">
        <v>18</v>
      </c>
      <c r="H22" s="20">
        <f>+F22-D22</f>
        <v>4</v>
      </c>
      <c r="I22" s="29">
        <f>+IF(D22&lt;&gt;0,IF(ABS(H22/D22)&gt;1,"NM ",H22/D22),"NM ")</f>
        <v>0.2857142857142857</v>
      </c>
    </row>
    <row r="23" spans="1:9" x14ac:dyDescent="0.2">
      <c r="A23" s="14" t="s">
        <v>158</v>
      </c>
      <c r="B23" s="9">
        <f>+SUM(B20:B22)</f>
        <v>670</v>
      </c>
      <c r="C23" s="9">
        <f t="shared" ref="C23:E23" si="6">+SUM(C20:C22)</f>
        <v>622</v>
      </c>
      <c r="D23" s="9">
        <f t="shared" si="6"/>
        <v>552</v>
      </c>
      <c r="E23" s="9">
        <f t="shared" si="6"/>
        <v>466</v>
      </c>
      <c r="F23" s="9">
        <f t="shared" ref="F23" si="7">+SUM(F20:F22)</f>
        <v>431</v>
      </c>
      <c r="H23" s="36">
        <f>+F23-D23</f>
        <v>-121</v>
      </c>
      <c r="I23" s="11">
        <f>+IF(D23&lt;&gt;0,IF(ABS(H23/D23)&gt;1,"NM ",H23/D23),"NM ")</f>
        <v>-0.21920289855072464</v>
      </c>
    </row>
    <row r="25" spans="1:9" ht="12.75" customHeight="1" x14ac:dyDescent="0.2">
      <c r="A25" s="150" t="s">
        <v>159</v>
      </c>
      <c r="B25" s="6" t="str">
        <f>+B18</f>
        <v>H1 FY17</v>
      </c>
      <c r="C25" s="6" t="str">
        <f t="shared" ref="C25:F25" si="8">+C18</f>
        <v>H2 FY17</v>
      </c>
      <c r="D25" s="6" t="str">
        <f t="shared" si="8"/>
        <v>H1 FY18</v>
      </c>
      <c r="E25" s="6" t="str">
        <f t="shared" si="8"/>
        <v>H2 FY18</v>
      </c>
      <c r="F25" s="6" t="str">
        <f t="shared" si="8"/>
        <v>H1 FY19</v>
      </c>
      <c r="H25" s="142" t="str">
        <f>+D25 &amp; " v " &amp;F25</f>
        <v>H1 FY18 v H1 FY19</v>
      </c>
      <c r="I25" s="142"/>
    </row>
    <row r="26" spans="1:9" x14ac:dyDescent="0.2">
      <c r="A26" s="150"/>
      <c r="B26" s="7" t="s">
        <v>42</v>
      </c>
      <c r="C26" s="7" t="s">
        <v>42</v>
      </c>
      <c r="D26" s="7" t="s">
        <v>42</v>
      </c>
      <c r="E26" s="7" t="s">
        <v>42</v>
      </c>
      <c r="F26" s="7" t="s">
        <v>42</v>
      </c>
      <c r="H26" s="7" t="str">
        <f>+F26</f>
        <v>000's</v>
      </c>
      <c r="I26" s="8" t="s">
        <v>3</v>
      </c>
    </row>
    <row r="27" spans="1:9" x14ac:dyDescent="0.2">
      <c r="A27" s="3" t="s">
        <v>77</v>
      </c>
      <c r="B27" s="20">
        <v>124</v>
      </c>
      <c r="C27" s="20">
        <v>124</v>
      </c>
      <c r="D27" s="20">
        <v>118</v>
      </c>
      <c r="E27" s="20">
        <v>108</v>
      </c>
      <c r="F27" s="20">
        <v>104</v>
      </c>
      <c r="H27" s="20">
        <f>+F27-D27</f>
        <v>-14</v>
      </c>
      <c r="I27" s="11">
        <f>+IF(D27&lt;&gt;0,IF(ABS(H27/D27)&gt;1,"NM ",H27/D27),"NM ")</f>
        <v>-0.11864406779661017</v>
      </c>
    </row>
    <row r="28" spans="1:9" x14ac:dyDescent="0.2">
      <c r="A28" s="3" t="s">
        <v>78</v>
      </c>
      <c r="B28" s="82">
        <v>211</v>
      </c>
      <c r="C28" s="82">
        <v>198</v>
      </c>
      <c r="D28" s="82">
        <v>185</v>
      </c>
      <c r="E28" s="82">
        <v>180</v>
      </c>
      <c r="F28" s="82">
        <v>177</v>
      </c>
      <c r="H28" s="20">
        <f>+F28-D28</f>
        <v>-8</v>
      </c>
      <c r="I28" s="29">
        <f>+IF(D28&lt;&gt;0,IF(ABS(H28/D28)&gt;1,"NM ",H28/D28),"NM ")</f>
        <v>-4.3243243243243246E-2</v>
      </c>
    </row>
    <row r="29" spans="1:9" x14ac:dyDescent="0.2">
      <c r="A29" s="3" t="s">
        <v>79</v>
      </c>
      <c r="B29" s="66">
        <v>335</v>
      </c>
      <c r="C29" s="66">
        <v>300</v>
      </c>
      <c r="D29" s="66">
        <v>249</v>
      </c>
      <c r="E29" s="66">
        <v>178</v>
      </c>
      <c r="F29" s="66">
        <v>150</v>
      </c>
      <c r="H29" s="20">
        <f>+F29-D29</f>
        <v>-99</v>
      </c>
      <c r="I29" s="29">
        <f>+IF(D29&lt;&gt;0,IF(ABS(H29/D29)&gt;1,"NM ",H29/D29),"NM ")</f>
        <v>-0.39759036144578314</v>
      </c>
    </row>
    <row r="30" spans="1:9" x14ac:dyDescent="0.2">
      <c r="A30" s="14" t="s">
        <v>158</v>
      </c>
      <c r="B30" s="9">
        <f>+SUM(B27:B29)</f>
        <v>670</v>
      </c>
      <c r="C30" s="9">
        <f t="shared" ref="C30:E30" si="9">+SUM(C27:C29)</f>
        <v>622</v>
      </c>
      <c r="D30" s="9">
        <f t="shared" si="9"/>
        <v>552</v>
      </c>
      <c r="E30" s="9">
        <f t="shared" si="9"/>
        <v>466</v>
      </c>
      <c r="F30" s="9">
        <f t="shared" ref="F30" si="10">+SUM(F27:F29)</f>
        <v>431</v>
      </c>
      <c r="H30" s="36">
        <f>+F30-D30</f>
        <v>-121</v>
      </c>
      <c r="I30" s="11">
        <f>+IF(D30&lt;&gt;0,IF(ABS(H30/D30)&gt;1,"NM ",H30/D30),"NM ")</f>
        <v>-0.21920289855072464</v>
      </c>
    </row>
    <row r="31" spans="1:9" ht="6.75" customHeight="1" x14ac:dyDescent="0.2"/>
    <row r="32" spans="1:9" ht="15" x14ac:dyDescent="0.2">
      <c r="A32" s="3" t="s">
        <v>160</v>
      </c>
    </row>
    <row r="33" spans="1:9" ht="6" customHeight="1" x14ac:dyDescent="0.2"/>
    <row r="34" spans="1:9" ht="21" x14ac:dyDescent="0.35">
      <c r="A34" s="4" t="s">
        <v>161</v>
      </c>
      <c r="B34" s="5"/>
      <c r="C34" s="5"/>
      <c r="D34" s="5"/>
      <c r="E34" s="5"/>
      <c r="F34" s="5"/>
      <c r="G34" s="5"/>
      <c r="H34" s="5"/>
      <c r="I34" s="5"/>
    </row>
    <row r="35" spans="1:9" ht="6.75" customHeight="1" x14ac:dyDescent="0.2"/>
    <row r="36" spans="1:9" ht="12.75" customHeight="1" x14ac:dyDescent="0.2">
      <c r="B36" s="6" t="s">
        <v>187</v>
      </c>
      <c r="C36" s="6" t="s">
        <v>188</v>
      </c>
      <c r="D36" s="6" t="s">
        <v>189</v>
      </c>
      <c r="E36" s="6" t="s">
        <v>190</v>
      </c>
      <c r="F36" s="6" t="s">
        <v>191</v>
      </c>
      <c r="H36" s="142" t="str">
        <f>+D36 &amp; " v " &amp;F36</f>
        <v>H1 FY18 v H1 FY19</v>
      </c>
      <c r="I36" s="142"/>
    </row>
    <row r="37" spans="1:9" x14ac:dyDescent="0.2">
      <c r="A37" s="14"/>
      <c r="B37" s="7" t="s">
        <v>2</v>
      </c>
      <c r="C37" s="7" t="s">
        <v>2</v>
      </c>
      <c r="D37" s="7" t="s">
        <v>2</v>
      </c>
      <c r="E37" s="7" t="s">
        <v>2</v>
      </c>
      <c r="F37" s="7" t="s">
        <v>2</v>
      </c>
      <c r="H37" s="7" t="str">
        <f>+F37</f>
        <v>$m</v>
      </c>
      <c r="I37" s="8" t="s">
        <v>3</v>
      </c>
    </row>
    <row r="38" spans="1:9" x14ac:dyDescent="0.2">
      <c r="A38" s="79" t="s">
        <v>162</v>
      </c>
      <c r="B38" s="20">
        <v>337</v>
      </c>
      <c r="C38" s="20">
        <v>336.00000000000006</v>
      </c>
      <c r="D38" s="20">
        <v>331.00000000000006</v>
      </c>
      <c r="E38" s="20">
        <v>334.00000000000028</v>
      </c>
      <c r="F38" s="20">
        <v>344.00000000000006</v>
      </c>
      <c r="H38" s="20">
        <f>+F38-D38</f>
        <v>13</v>
      </c>
      <c r="I38" s="11">
        <f>+IF(D38&lt;&gt;0,IF(ABS(H38/D38)&gt;1,"NM ",H38/D38),"NM ")</f>
        <v>3.9274924471299086E-2</v>
      </c>
    </row>
    <row r="39" spans="1:9" ht="6.75" customHeight="1" x14ac:dyDescent="0.2">
      <c r="B39" s="38"/>
      <c r="C39" s="38"/>
      <c r="D39" s="38"/>
      <c r="E39" s="38"/>
      <c r="F39" s="38"/>
      <c r="I39" s="17"/>
    </row>
    <row r="40" spans="1:9" ht="15" x14ac:dyDescent="0.2">
      <c r="A40" s="3" t="s">
        <v>163</v>
      </c>
      <c r="B40" s="38">
        <v>-191</v>
      </c>
      <c r="C40" s="38">
        <v>-184</v>
      </c>
      <c r="D40" s="38">
        <v>-173</v>
      </c>
      <c r="E40" s="38">
        <v>-177</v>
      </c>
      <c r="F40" s="38">
        <v>-176.00000000000003</v>
      </c>
      <c r="H40" s="20">
        <f>+F40-D40</f>
        <v>-3.0000000000000284</v>
      </c>
      <c r="I40" s="29">
        <f>+IF(D40&lt;&gt;0,IF(ABS(H40/D40)&gt;1,"NM ",H40/D40),"NM ")</f>
        <v>1.734104046242791E-2</v>
      </c>
    </row>
    <row r="41" spans="1:9" ht="6.75" customHeight="1" x14ac:dyDescent="0.2">
      <c r="B41" s="38"/>
      <c r="C41" s="38"/>
      <c r="D41" s="38"/>
      <c r="E41" s="38"/>
      <c r="F41" s="38"/>
      <c r="I41" s="17"/>
    </row>
    <row r="42" spans="1:9" x14ac:dyDescent="0.2">
      <c r="A42" s="14" t="s">
        <v>164</v>
      </c>
      <c r="B42" s="31">
        <f>+SUM(B38:B41)</f>
        <v>146</v>
      </c>
      <c r="C42" s="31">
        <f t="shared" ref="C42:E42" si="11">+SUM(C38:C41)</f>
        <v>152.00000000000006</v>
      </c>
      <c r="D42" s="31">
        <f t="shared" si="11"/>
        <v>158.00000000000006</v>
      </c>
      <c r="E42" s="31">
        <f t="shared" si="11"/>
        <v>157.00000000000028</v>
      </c>
      <c r="F42" s="31">
        <f t="shared" ref="F42" si="12">+SUM(F38:F41)</f>
        <v>168.00000000000003</v>
      </c>
      <c r="H42" s="81">
        <f>+F42-D42</f>
        <v>9.9999999999999716</v>
      </c>
      <c r="I42" s="32">
        <f>+IF(D42&lt;&gt;0,IF(ABS(H42/D42)&gt;1,"NM ",H42/D42),"NM ")</f>
        <v>6.3291139240506125E-2</v>
      </c>
    </row>
    <row r="43" spans="1:9" x14ac:dyDescent="0.2">
      <c r="A43" s="3" t="s">
        <v>165</v>
      </c>
      <c r="B43" s="67">
        <f>ROUND(B42/B38,3)</f>
        <v>0.433</v>
      </c>
      <c r="C43" s="67">
        <f t="shared" ref="C43:F43" si="13">ROUND(C42/C38,3)</f>
        <v>0.45200000000000001</v>
      </c>
      <c r="D43" s="67">
        <f t="shared" si="13"/>
        <v>0.47699999999999998</v>
      </c>
      <c r="E43" s="67">
        <f t="shared" si="13"/>
        <v>0.47</v>
      </c>
      <c r="F43" s="67">
        <f t="shared" si="13"/>
        <v>0.48799999999999999</v>
      </c>
      <c r="H43" s="73">
        <f>+F43-D43</f>
        <v>1.100000000000001E-2</v>
      </c>
      <c r="I43" s="13">
        <f>+IF(D43&lt;&gt;0,IF(ABS(H43/D43)&gt;1,"NM ",H43/D43),"NM ")</f>
        <v>2.3060796645702326E-2</v>
      </c>
    </row>
    <row r="45" spans="1:9" ht="15" customHeight="1" x14ac:dyDescent="0.2">
      <c r="A45" s="150" t="s">
        <v>166</v>
      </c>
      <c r="B45" s="6" t="str">
        <f t="shared" ref="B45:F45" si="14">+B36</f>
        <v>H1 FY17</v>
      </c>
      <c r="C45" s="6" t="str">
        <f t="shared" si="14"/>
        <v>H2 FY17</v>
      </c>
      <c r="D45" s="6" t="str">
        <f t="shared" si="14"/>
        <v>H1 FY18</v>
      </c>
      <c r="E45" s="6" t="str">
        <f t="shared" si="14"/>
        <v>H2 FY18</v>
      </c>
      <c r="F45" s="6" t="str">
        <f t="shared" si="14"/>
        <v>H1 FY19</v>
      </c>
      <c r="H45" s="142" t="str">
        <f>+D45 &amp; " v " &amp;F45</f>
        <v>H1 FY18 v H1 FY19</v>
      </c>
      <c r="I45" s="142"/>
    </row>
    <row r="46" spans="1:9" x14ac:dyDescent="0.2">
      <c r="A46" s="150"/>
      <c r="B46" s="7" t="s">
        <v>42</v>
      </c>
      <c r="C46" s="7" t="s">
        <v>42</v>
      </c>
      <c r="D46" s="7" t="s">
        <v>42</v>
      </c>
      <c r="E46" s="7" t="s">
        <v>42</v>
      </c>
      <c r="F46" s="7" t="s">
        <v>42</v>
      </c>
      <c r="H46" s="7" t="str">
        <f>+F46</f>
        <v>000's</v>
      </c>
      <c r="I46" s="8" t="s">
        <v>3</v>
      </c>
    </row>
    <row r="47" spans="1:9" x14ac:dyDescent="0.2">
      <c r="A47" s="3" t="s">
        <v>49</v>
      </c>
      <c r="B47" s="20">
        <v>497</v>
      </c>
      <c r="C47" s="20">
        <v>431</v>
      </c>
      <c r="D47" s="20">
        <v>384</v>
      </c>
      <c r="E47" s="20">
        <v>346</v>
      </c>
      <c r="F47" s="20">
        <v>296</v>
      </c>
      <c r="H47" s="20">
        <f>+F47-D47</f>
        <v>-88</v>
      </c>
      <c r="I47" s="11">
        <f>+IF(D47&lt;&gt;0,IF(ABS(H47/D47)&gt;1,"NM ",H47/D47),"NM ")</f>
        <v>-0.22916666666666666</v>
      </c>
    </row>
    <row r="48" spans="1:9" x14ac:dyDescent="0.2">
      <c r="A48" s="3" t="s">
        <v>50</v>
      </c>
      <c r="B48" s="82">
        <v>138</v>
      </c>
      <c r="C48" s="82">
        <v>172</v>
      </c>
      <c r="D48" s="82">
        <v>206</v>
      </c>
      <c r="E48" s="82">
        <v>238</v>
      </c>
      <c r="F48" s="82">
        <v>273</v>
      </c>
      <c r="H48" s="20">
        <f>+F48-D48</f>
        <v>67</v>
      </c>
      <c r="I48" s="29">
        <f>+IF(D48&lt;&gt;0,IF(ABS(H48/D48)&gt;1,"NM ",H48/D48),"NM ")</f>
        <v>0.32524271844660196</v>
      </c>
    </row>
    <row r="49" spans="1:9" x14ac:dyDescent="0.2">
      <c r="A49" s="3" t="s">
        <v>51</v>
      </c>
      <c r="B49" s="82">
        <v>40</v>
      </c>
      <c r="C49" s="82">
        <v>84</v>
      </c>
      <c r="D49" s="82">
        <v>104</v>
      </c>
      <c r="E49" s="82">
        <v>116</v>
      </c>
      <c r="F49" s="82">
        <v>129</v>
      </c>
      <c r="H49" s="20">
        <f>+F49-D49</f>
        <v>25</v>
      </c>
      <c r="I49" s="29">
        <f>+IF(D49&lt;&gt;0,IF(ABS(H49/D49)&gt;1,"NM ",H49/D49),"NM ")</f>
        <v>0.24038461538461539</v>
      </c>
    </row>
    <row r="50" spans="1:9" x14ac:dyDescent="0.2">
      <c r="A50" s="14" t="s">
        <v>167</v>
      </c>
      <c r="B50" s="10">
        <f>+SUM(B47:B49)</f>
        <v>675</v>
      </c>
      <c r="C50" s="10">
        <f t="shared" ref="C50:E50" si="15">+SUM(C47:C49)</f>
        <v>687</v>
      </c>
      <c r="D50" s="10">
        <f t="shared" si="15"/>
        <v>694</v>
      </c>
      <c r="E50" s="10">
        <f t="shared" si="15"/>
        <v>700</v>
      </c>
      <c r="F50" s="10">
        <f t="shared" ref="F50" si="16">+SUM(F47:F49)</f>
        <v>698</v>
      </c>
      <c r="H50" s="36">
        <f>+F50-D50</f>
        <v>4</v>
      </c>
      <c r="I50" s="11">
        <f>+IF(D50&lt;&gt;0,IF(ABS(H50/D50)&gt;1,"NM ",H50/D50),"NM ")</f>
        <v>5.763688760806916E-3</v>
      </c>
    </row>
    <row r="52" spans="1:9" ht="12.75" customHeight="1" x14ac:dyDescent="0.2">
      <c r="A52" s="150" t="s">
        <v>168</v>
      </c>
      <c r="B52" s="6" t="str">
        <f>+B45</f>
        <v>H1 FY17</v>
      </c>
      <c r="C52" s="6" t="str">
        <f t="shared" ref="C52:F52" si="17">+C45</f>
        <v>H2 FY17</v>
      </c>
      <c r="D52" s="6" t="str">
        <f t="shared" si="17"/>
        <v>H1 FY18</v>
      </c>
      <c r="E52" s="6" t="str">
        <f t="shared" si="17"/>
        <v>H2 FY18</v>
      </c>
      <c r="F52" s="6" t="str">
        <f t="shared" si="17"/>
        <v>H1 FY19</v>
      </c>
      <c r="H52" s="142" t="str">
        <f>+D52 &amp; " v " &amp;F52</f>
        <v>H1 FY18 v H1 FY19</v>
      </c>
      <c r="I52" s="142"/>
    </row>
    <row r="53" spans="1:9" x14ac:dyDescent="0.2">
      <c r="A53" s="150"/>
      <c r="B53" s="7" t="s">
        <v>42</v>
      </c>
      <c r="C53" s="7" t="s">
        <v>42</v>
      </c>
      <c r="D53" s="7" t="s">
        <v>42</v>
      </c>
      <c r="E53" s="7" t="s">
        <v>42</v>
      </c>
      <c r="F53" s="7" t="s">
        <v>42</v>
      </c>
      <c r="H53" s="7" t="str">
        <f>+F53</f>
        <v>000's</v>
      </c>
      <c r="I53" s="8" t="s">
        <v>3</v>
      </c>
    </row>
    <row r="54" spans="1:9" x14ac:dyDescent="0.2">
      <c r="A54" s="3" t="s">
        <v>77</v>
      </c>
      <c r="B54" s="20">
        <v>589</v>
      </c>
      <c r="C54" s="20">
        <v>597</v>
      </c>
      <c r="D54" s="20">
        <v>601</v>
      </c>
      <c r="E54" s="20">
        <v>604</v>
      </c>
      <c r="F54" s="20">
        <v>598</v>
      </c>
      <c r="H54" s="20">
        <f>+F54-D54</f>
        <v>-3</v>
      </c>
      <c r="I54" s="11">
        <f>+IF(D54&lt;&gt;0,IF(ABS(H54/D54)&gt;1,"NM ",H54/D54),"NM ")</f>
        <v>-4.9916805324459234E-3</v>
      </c>
    </row>
    <row r="55" spans="1:9" x14ac:dyDescent="0.2">
      <c r="A55" s="3" t="s">
        <v>78</v>
      </c>
      <c r="B55" s="82">
        <v>86</v>
      </c>
      <c r="C55" s="82">
        <v>90</v>
      </c>
      <c r="D55" s="82">
        <v>92</v>
      </c>
      <c r="E55" s="82">
        <v>95</v>
      </c>
      <c r="F55" s="82">
        <v>98</v>
      </c>
      <c r="H55" s="20">
        <f>+F55-D55</f>
        <v>6</v>
      </c>
      <c r="I55" s="29">
        <f>+IF(D55&lt;&gt;0,IF(ABS(H55/D55)&gt;1,"NM ",H55/D55),"NM ")</f>
        <v>6.5217391304347824E-2</v>
      </c>
    </row>
    <row r="56" spans="1:9" x14ac:dyDescent="0.2">
      <c r="A56" s="3" t="s">
        <v>79</v>
      </c>
      <c r="B56" s="66">
        <v>0</v>
      </c>
      <c r="C56" s="66">
        <v>0</v>
      </c>
      <c r="D56" s="66">
        <v>1</v>
      </c>
      <c r="E56" s="66">
        <v>1</v>
      </c>
      <c r="F56" s="66">
        <v>2</v>
      </c>
      <c r="H56" s="20">
        <f>+F56-D56</f>
        <v>1</v>
      </c>
      <c r="I56" s="29">
        <f>+IF(D56&lt;&gt;0,IF(ABS(H56/D56)&gt;1,"NM ",H56/D56),"NM ")</f>
        <v>1</v>
      </c>
    </row>
    <row r="57" spans="1:9" x14ac:dyDescent="0.2">
      <c r="A57" s="14" t="s">
        <v>167</v>
      </c>
      <c r="B57" s="9">
        <f>+SUM(B54:B56)</f>
        <v>675</v>
      </c>
      <c r="C57" s="9">
        <f t="shared" ref="C57:E57" si="18">+SUM(C54:C56)</f>
        <v>687</v>
      </c>
      <c r="D57" s="9">
        <f t="shared" si="18"/>
        <v>694</v>
      </c>
      <c r="E57" s="9">
        <f t="shared" si="18"/>
        <v>700</v>
      </c>
      <c r="F57" s="9">
        <f t="shared" ref="F57" si="19">+SUM(F54:F56)</f>
        <v>698</v>
      </c>
      <c r="H57" s="36">
        <f>+F57-D57</f>
        <v>4</v>
      </c>
      <c r="I57" s="11">
        <f>+IF(D57&lt;&gt;0,IF(ABS(H57/D57)&gt;1,"NM ",H57/D57),"NM ")</f>
        <v>5.763688760806916E-3</v>
      </c>
    </row>
    <row r="58" spans="1:9" ht="6.75" customHeight="1" x14ac:dyDescent="0.2"/>
    <row r="59" spans="1:9" ht="15" x14ac:dyDescent="0.2">
      <c r="A59" s="3" t="s">
        <v>169</v>
      </c>
    </row>
    <row r="67" spans="12:12" x14ac:dyDescent="0.2">
      <c r="L67" s="3" t="s">
        <v>41</v>
      </c>
    </row>
  </sheetData>
  <mergeCells count="10">
    <mergeCell ref="H36:I36"/>
    <mergeCell ref="A45:A46"/>
    <mergeCell ref="H45:I45"/>
    <mergeCell ref="A52:A53"/>
    <mergeCell ref="H52:I52"/>
    <mergeCell ref="H5:I5"/>
    <mergeCell ref="A18:A19"/>
    <mergeCell ref="H18:I18"/>
    <mergeCell ref="A25:A26"/>
    <mergeCell ref="H25:I25"/>
  </mergeCells>
  <pageMargins left="0.70866141732283472" right="0.70866141732283472" top="0.74803149606299213" bottom="0.74803149606299213" header="0.31496062992125984" footer="0.31496062992125984"/>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4B0F-441C-4EB6-AFE2-A54EAA802B36}">
  <sheetPr>
    <pageSetUpPr fitToPage="1"/>
  </sheetPr>
  <dimension ref="A1:M67"/>
  <sheetViews>
    <sheetView showGridLines="0" zoomScaleNormal="100" zoomScaleSheetLayoutView="115" workbookViewId="0"/>
  </sheetViews>
  <sheetFormatPr defaultColWidth="7.7109375" defaultRowHeight="12.75" outlineLevelCol="1" x14ac:dyDescent="0.2"/>
  <cols>
    <col min="1" max="1" width="46" style="3" customWidth="1"/>
    <col min="2" max="6" width="7.7109375" style="3"/>
    <col min="7" max="7" width="1.28515625" customWidth="1"/>
    <col min="8" max="9" width="8.42578125" style="3" customWidth="1"/>
    <col min="10" max="13" width="7.7109375" style="3" customWidth="1" outlineLevel="1"/>
    <col min="14" max="16384" width="7.7109375" style="3"/>
  </cols>
  <sheetData>
    <row r="1" spans="1:9" ht="28.5" x14ac:dyDescent="0.45">
      <c r="A1" s="1" t="s">
        <v>0</v>
      </c>
      <c r="B1" s="2"/>
      <c r="C1" s="2"/>
      <c r="D1" s="2"/>
      <c r="E1" s="2"/>
      <c r="F1" s="2"/>
      <c r="G1" s="1"/>
      <c r="H1" s="1"/>
      <c r="I1" s="1"/>
    </row>
    <row r="3" spans="1:9" ht="21" x14ac:dyDescent="0.35">
      <c r="A3" s="4" t="s">
        <v>170</v>
      </c>
      <c r="B3" s="5"/>
      <c r="C3" s="5"/>
      <c r="D3" s="5"/>
      <c r="E3" s="5"/>
      <c r="F3" s="5"/>
      <c r="G3" s="5"/>
      <c r="H3" s="5"/>
      <c r="I3" s="5"/>
    </row>
    <row r="4" spans="1:9" ht="6.75" customHeight="1" x14ac:dyDescent="0.2"/>
    <row r="5" spans="1:9" ht="12.75" customHeight="1" x14ac:dyDescent="0.2">
      <c r="B5" s="6" t="s">
        <v>187</v>
      </c>
      <c r="C5" s="6" t="s">
        <v>188</v>
      </c>
      <c r="D5" s="6" t="s">
        <v>189</v>
      </c>
      <c r="E5" s="6" t="s">
        <v>190</v>
      </c>
      <c r="F5" s="6" t="s">
        <v>191</v>
      </c>
      <c r="H5" s="142" t="str">
        <f>+D5 &amp; " v " &amp;F5</f>
        <v>H1 FY18 v H1 FY19</v>
      </c>
      <c r="I5" s="142"/>
    </row>
    <row r="6" spans="1:9" x14ac:dyDescent="0.2">
      <c r="A6" s="14"/>
      <c r="B6" s="7" t="s">
        <v>2</v>
      </c>
      <c r="C6" s="7" t="s">
        <v>2</v>
      </c>
      <c r="D6" s="7" t="s">
        <v>2</v>
      </c>
      <c r="E6" s="7" t="s">
        <v>2</v>
      </c>
      <c r="F6" s="7" t="s">
        <v>2</v>
      </c>
      <c r="H6" s="7" t="str">
        <f>+F6</f>
        <v>$m</v>
      </c>
      <c r="I6" s="8" t="s">
        <v>3</v>
      </c>
    </row>
    <row r="7" spans="1:9" x14ac:dyDescent="0.2">
      <c r="A7" s="3" t="s">
        <v>171</v>
      </c>
      <c r="B7" s="20">
        <v>150</v>
      </c>
      <c r="C7" s="20">
        <v>166</v>
      </c>
      <c r="D7" s="20">
        <v>178.99999999999997</v>
      </c>
      <c r="E7" s="20">
        <v>191</v>
      </c>
      <c r="F7" s="20">
        <v>195</v>
      </c>
      <c r="H7" s="20">
        <f>+F7-D7</f>
        <v>16.000000000000028</v>
      </c>
      <c r="I7" s="11">
        <f>+IF(D7&lt;&gt;0,IF(ABS(H7/D7)&gt;1,"NM ",H7/D7),"NM ")</f>
        <v>8.9385474860335365E-2</v>
      </c>
    </row>
    <row r="8" spans="1:9" ht="6.75" customHeight="1" x14ac:dyDescent="0.2">
      <c r="B8" s="38"/>
      <c r="C8" s="38"/>
      <c r="D8" s="38"/>
      <c r="E8" s="38"/>
      <c r="F8" s="38"/>
      <c r="I8" s="17"/>
    </row>
    <row r="9" spans="1:9" x14ac:dyDescent="0.2">
      <c r="A9" s="3" t="s">
        <v>172</v>
      </c>
      <c r="B9" s="38">
        <v>-20.999999999999996</v>
      </c>
      <c r="C9" s="38">
        <v>-22.000000000000004</v>
      </c>
      <c r="D9" s="38">
        <v>-27</v>
      </c>
      <c r="E9" s="38">
        <v>-27.999999999999996</v>
      </c>
      <c r="F9" s="38">
        <v>-32</v>
      </c>
      <c r="H9" s="20">
        <f>+F9-D9</f>
        <v>-5</v>
      </c>
      <c r="I9" s="29">
        <f>+IF(D9&lt;&gt;0,IF(ABS(H9/D9)&gt;1,"NM ",H9/D9),"NM ")</f>
        <v>0.18518518518518517</v>
      </c>
    </row>
    <row r="10" spans="1:9" ht="6.75" customHeight="1" x14ac:dyDescent="0.2">
      <c r="B10" s="38"/>
      <c r="C10" s="38"/>
      <c r="D10" s="38"/>
      <c r="E10" s="38"/>
      <c r="F10" s="38"/>
      <c r="I10" s="17"/>
    </row>
    <row r="11" spans="1:9" x14ac:dyDescent="0.2">
      <c r="A11" s="14" t="s">
        <v>173</v>
      </c>
      <c r="B11" s="31">
        <f>+SUM(B7:B10)</f>
        <v>129</v>
      </c>
      <c r="C11" s="31">
        <f t="shared" ref="C11:E11" si="0">+SUM(C7:C10)</f>
        <v>144</v>
      </c>
      <c r="D11" s="31">
        <f t="shared" si="0"/>
        <v>151.99999999999997</v>
      </c>
      <c r="E11" s="31">
        <f t="shared" si="0"/>
        <v>163</v>
      </c>
      <c r="F11" s="31">
        <f t="shared" ref="F11" si="1">+SUM(F7:F10)</f>
        <v>163</v>
      </c>
      <c r="H11" s="81">
        <f t="shared" ref="H11:H13" si="2">+F11-D11</f>
        <v>11.000000000000028</v>
      </c>
      <c r="I11" s="32">
        <f t="shared" ref="I11:I13" si="3">+IF(D11&lt;&gt;0,IF(ABS(H11/D11)&gt;1,"NM ",H11/D11),"NM ")</f>
        <v>7.2368421052631776E-2</v>
      </c>
    </row>
    <row r="12" spans="1:9" x14ac:dyDescent="0.2">
      <c r="A12" s="3" t="s">
        <v>174</v>
      </c>
      <c r="B12" s="67">
        <f>ROUND(B11/B7,3)</f>
        <v>0.86</v>
      </c>
      <c r="C12" s="67">
        <f>ROUND(C11/C7,3)</f>
        <v>0.86699999999999999</v>
      </c>
      <c r="D12" s="67">
        <f>ROUND(D11/D7,3)</f>
        <v>0.84899999999999998</v>
      </c>
      <c r="E12" s="67">
        <f>ROUND(E11/E7,3)</f>
        <v>0.85299999999999998</v>
      </c>
      <c r="F12" s="67">
        <f>ROUND(F11/F7,3)</f>
        <v>0.83599999999999997</v>
      </c>
      <c r="H12" s="29">
        <f t="shared" si="2"/>
        <v>-1.3000000000000012E-2</v>
      </c>
      <c r="I12" s="13">
        <f t="shared" si="3"/>
        <v>-1.5312131919905785E-2</v>
      </c>
    </row>
    <row r="13" spans="1:9" ht="15" x14ac:dyDescent="0.2">
      <c r="A13" s="3" t="s">
        <v>175</v>
      </c>
      <c r="B13" s="83">
        <v>0.34</v>
      </c>
      <c r="C13" s="83">
        <v>0.44600000000000001</v>
      </c>
      <c r="D13" s="83">
        <v>0.36899999999999999</v>
      </c>
      <c r="E13" s="83">
        <v>0.46600000000000003</v>
      </c>
      <c r="F13" s="83">
        <v>0.36899999999999999</v>
      </c>
      <c r="H13" s="29">
        <f t="shared" si="2"/>
        <v>0</v>
      </c>
      <c r="I13" s="13">
        <f t="shared" si="3"/>
        <v>0</v>
      </c>
    </row>
    <row r="14" spans="1:9" x14ac:dyDescent="0.2">
      <c r="B14" s="12"/>
      <c r="C14" s="12"/>
      <c r="D14" s="12"/>
      <c r="E14" s="12"/>
      <c r="F14" s="12"/>
      <c r="I14" s="17"/>
    </row>
    <row r="15" spans="1:9" ht="15" customHeight="1" x14ac:dyDescent="0.2">
      <c r="A15" s="151" t="s">
        <v>176</v>
      </c>
      <c r="B15" s="151"/>
      <c r="C15" s="151"/>
      <c r="D15" s="151"/>
      <c r="E15" s="151"/>
      <c r="F15" s="151"/>
      <c r="G15" s="151"/>
      <c r="H15" s="151"/>
      <c r="I15" s="151"/>
    </row>
    <row r="16" spans="1:9" x14ac:dyDescent="0.2">
      <c r="A16" s="151"/>
      <c r="B16" s="151"/>
      <c r="C16" s="151"/>
      <c r="D16" s="151"/>
      <c r="E16" s="151"/>
      <c r="F16" s="151"/>
      <c r="G16" s="151"/>
      <c r="H16" s="151"/>
      <c r="I16" s="151"/>
    </row>
    <row r="18" spans="1:9" ht="21" x14ac:dyDescent="0.35">
      <c r="A18" s="4" t="s">
        <v>177</v>
      </c>
      <c r="B18" s="5"/>
      <c r="C18" s="5"/>
      <c r="D18" s="5"/>
      <c r="E18" s="5"/>
      <c r="F18" s="5"/>
      <c r="G18" s="5"/>
      <c r="H18" s="5"/>
      <c r="I18" s="5"/>
    </row>
    <row r="19" spans="1:9" ht="6.75" customHeight="1" x14ac:dyDescent="0.2"/>
    <row r="20" spans="1:9" ht="12.75" customHeight="1" x14ac:dyDescent="0.2">
      <c r="B20" s="6" t="s">
        <v>187</v>
      </c>
      <c r="C20" s="6" t="s">
        <v>188</v>
      </c>
      <c r="D20" s="6" t="s">
        <v>189</v>
      </c>
      <c r="E20" s="6" t="s">
        <v>190</v>
      </c>
      <c r="F20" s="6" t="s">
        <v>191</v>
      </c>
      <c r="H20" s="142" t="str">
        <f>+D20 &amp; " v " &amp;F20</f>
        <v>H1 FY18 v H1 FY19</v>
      </c>
      <c r="I20" s="142"/>
    </row>
    <row r="21" spans="1:9" x14ac:dyDescent="0.2">
      <c r="A21" s="14"/>
      <c r="B21" s="7" t="s">
        <v>2</v>
      </c>
      <c r="C21" s="7" t="s">
        <v>2</v>
      </c>
      <c r="D21" s="7" t="s">
        <v>2</v>
      </c>
      <c r="E21" s="7" t="s">
        <v>2</v>
      </c>
      <c r="F21" s="7" t="s">
        <v>2</v>
      </c>
      <c r="H21" s="7" t="str">
        <f>+F21</f>
        <v>$m</v>
      </c>
      <c r="I21" s="8" t="s">
        <v>3</v>
      </c>
    </row>
    <row r="22" spans="1:9" x14ac:dyDescent="0.2">
      <c r="A22" s="3" t="s">
        <v>178</v>
      </c>
      <c r="B22" s="20">
        <v>178</v>
      </c>
      <c r="C22" s="20">
        <v>173</v>
      </c>
      <c r="D22" s="20">
        <v>183.99999999999997</v>
      </c>
      <c r="E22" s="20">
        <v>172.99999999999997</v>
      </c>
      <c r="F22" s="20">
        <v>190.99999999999997</v>
      </c>
      <c r="H22" s="20">
        <f>+F22-D22</f>
        <v>7</v>
      </c>
      <c r="I22" s="11">
        <f>+IF(D22&lt;&gt;0,IF(ABS(H22/D22)&gt;1,"NM ",H22/D22),"NM ")</f>
        <v>3.8043478260869568E-2</v>
      </c>
    </row>
    <row r="23" spans="1:9" ht="6.75" customHeight="1" x14ac:dyDescent="0.2">
      <c r="B23" s="38"/>
      <c r="C23" s="38"/>
      <c r="D23" s="38"/>
      <c r="E23" s="38"/>
      <c r="F23" s="38"/>
      <c r="I23" s="17"/>
    </row>
    <row r="24" spans="1:9" x14ac:dyDescent="0.2">
      <c r="A24" s="3" t="s">
        <v>179</v>
      </c>
      <c r="B24" s="38">
        <v>-156.00000000000003</v>
      </c>
      <c r="C24" s="38">
        <v>-150</v>
      </c>
      <c r="D24" s="38">
        <v>-167.00000000000003</v>
      </c>
      <c r="E24" s="38">
        <v>-150</v>
      </c>
      <c r="F24" s="38">
        <v>-173</v>
      </c>
      <c r="H24" s="20">
        <f>+F24-D24</f>
        <v>-5.9999999999999716</v>
      </c>
      <c r="I24" s="29">
        <f>+IF(D24&lt;&gt;0,IF(ABS(H24/D24)&gt;1,"NM ",H24/D24),"NM ")</f>
        <v>3.5928143712574676E-2</v>
      </c>
    </row>
    <row r="25" spans="1:9" ht="6.75" customHeight="1" x14ac:dyDescent="0.2">
      <c r="B25" s="38"/>
      <c r="C25" s="38"/>
      <c r="D25" s="38"/>
      <c r="E25" s="38"/>
      <c r="F25" s="38"/>
      <c r="I25" s="17"/>
    </row>
    <row r="26" spans="1:9" x14ac:dyDescent="0.2">
      <c r="A26" s="14" t="s">
        <v>180</v>
      </c>
      <c r="B26" s="31">
        <f>+SUM(B22:B25)</f>
        <v>21.999999999999972</v>
      </c>
      <c r="C26" s="31">
        <f t="shared" ref="C26:E26" si="4">+SUM(C22:C25)</f>
        <v>23</v>
      </c>
      <c r="D26" s="31">
        <f t="shared" si="4"/>
        <v>16.999999999999943</v>
      </c>
      <c r="E26" s="31">
        <f t="shared" si="4"/>
        <v>22.999999999999972</v>
      </c>
      <c r="F26" s="31">
        <f t="shared" ref="F26" si="5">+SUM(F22:F25)</f>
        <v>17.999999999999972</v>
      </c>
      <c r="H26" s="81">
        <f t="shared" ref="H26:H27" si="6">+F26-D26</f>
        <v>1.0000000000000284</v>
      </c>
      <c r="I26" s="32">
        <f t="shared" ref="I26:I27" si="7">+IF(D26&lt;&gt;0,IF(ABS(H26/D26)&gt;1,"NM ",H26/D26),"NM ")</f>
        <v>5.8823529411766572E-2</v>
      </c>
    </row>
    <row r="27" spans="1:9" x14ac:dyDescent="0.2">
      <c r="A27" s="14"/>
      <c r="B27" s="67">
        <f>ROUND(B26/B22,3)</f>
        <v>0.124</v>
      </c>
      <c r="C27" s="67">
        <f t="shared" ref="C27:F27" si="8">ROUND(C26/C22,3)</f>
        <v>0.13300000000000001</v>
      </c>
      <c r="D27" s="67">
        <f t="shared" si="8"/>
        <v>9.1999999999999998E-2</v>
      </c>
      <c r="E27" s="67">
        <f t="shared" si="8"/>
        <v>0.13300000000000001</v>
      </c>
      <c r="F27" s="67">
        <f t="shared" si="8"/>
        <v>9.4E-2</v>
      </c>
      <c r="H27" s="29">
        <f t="shared" si="6"/>
        <v>2.0000000000000018E-3</v>
      </c>
      <c r="I27" s="13">
        <f t="shared" si="7"/>
        <v>2.1739130434782629E-2</v>
      </c>
    </row>
    <row r="28" spans="1:9" x14ac:dyDescent="0.2">
      <c r="I28" s="17"/>
    </row>
    <row r="29" spans="1:9" ht="21" x14ac:dyDescent="0.35">
      <c r="A29" s="4" t="s">
        <v>181</v>
      </c>
      <c r="B29" s="5"/>
      <c r="C29" s="5"/>
      <c r="D29" s="5"/>
      <c r="E29" s="5"/>
      <c r="F29" s="5"/>
      <c r="G29" s="5"/>
      <c r="H29" s="5"/>
      <c r="I29" s="5"/>
    </row>
    <row r="30" spans="1:9" ht="6.75" customHeight="1" x14ac:dyDescent="0.2"/>
    <row r="31" spans="1:9" ht="12.75" customHeight="1" x14ac:dyDescent="0.2">
      <c r="B31" s="6" t="s">
        <v>187</v>
      </c>
      <c r="C31" s="6" t="s">
        <v>188</v>
      </c>
      <c r="D31" s="6" t="s">
        <v>189</v>
      </c>
      <c r="E31" s="6" t="s">
        <v>190</v>
      </c>
      <c r="F31" s="6" t="s">
        <v>191</v>
      </c>
      <c r="H31" s="142" t="str">
        <f>+D31 &amp; " v " &amp;F31</f>
        <v>H1 FY18 v H1 FY19</v>
      </c>
      <c r="I31" s="142"/>
    </row>
    <row r="32" spans="1:9" x14ac:dyDescent="0.2">
      <c r="A32" s="14"/>
      <c r="B32" s="7" t="s">
        <v>2</v>
      </c>
      <c r="C32" s="7" t="s">
        <v>2</v>
      </c>
      <c r="D32" s="7" t="s">
        <v>2</v>
      </c>
      <c r="E32" s="7" t="s">
        <v>2</v>
      </c>
      <c r="F32" s="7" t="s">
        <v>2</v>
      </c>
      <c r="H32" s="7" t="str">
        <f>+F32</f>
        <v>$m</v>
      </c>
      <c r="I32" s="8" t="s">
        <v>3</v>
      </c>
    </row>
    <row r="33" spans="1:9" x14ac:dyDescent="0.2">
      <c r="A33" s="3" t="s">
        <v>182</v>
      </c>
      <c r="B33" s="38">
        <v>112.00000000000004</v>
      </c>
      <c r="C33" s="38">
        <v>113.00000000000006</v>
      </c>
      <c r="D33" s="38">
        <v>103.99999999999999</v>
      </c>
      <c r="E33" s="38">
        <v>103.00000000000001</v>
      </c>
      <c r="F33" s="38">
        <v>96</v>
      </c>
      <c r="H33" s="20">
        <f>+F33-D33</f>
        <v>-7.9999999999999858</v>
      </c>
      <c r="I33" s="11">
        <f>+IF(D33&lt;&gt;0,IF(ABS(H33/D33)&gt;1,"NM ",H33/D33),"NM ")</f>
        <v>-7.6923076923076802E-2</v>
      </c>
    </row>
    <row r="34" spans="1:9" ht="6.75" customHeight="1" x14ac:dyDescent="0.2">
      <c r="B34" s="38"/>
      <c r="C34" s="38"/>
      <c r="D34" s="38"/>
      <c r="E34" s="38"/>
      <c r="F34" s="38"/>
      <c r="I34" s="17"/>
    </row>
    <row r="35" spans="1:9" ht="15" x14ac:dyDescent="0.2">
      <c r="A35" s="3" t="s">
        <v>183</v>
      </c>
      <c r="B35" s="38">
        <v>-49.999999999999993</v>
      </c>
      <c r="C35" s="38">
        <v>-49.999999999999972</v>
      </c>
      <c r="D35" s="38">
        <v>-49.999999999999986</v>
      </c>
      <c r="E35" s="38">
        <v>-45.999999999999993</v>
      </c>
      <c r="F35" s="38">
        <v>-45.000000000000007</v>
      </c>
      <c r="H35" s="20">
        <f>+F35-D35</f>
        <v>4.9999999999999787</v>
      </c>
      <c r="I35" s="29">
        <f>+IF(D35&lt;&gt;0,IF(ABS(H35/D35)&gt;1,"NM ",H35/D35),"NM ")</f>
        <v>-9.9999999999999603E-2</v>
      </c>
    </row>
    <row r="36" spans="1:9" ht="6.75" customHeight="1" x14ac:dyDescent="0.2">
      <c r="B36" s="38"/>
      <c r="C36" s="38"/>
      <c r="D36" s="38"/>
      <c r="E36" s="38"/>
      <c r="F36" s="38"/>
      <c r="I36" s="17"/>
    </row>
    <row r="37" spans="1:9" x14ac:dyDescent="0.2">
      <c r="A37" s="14" t="s">
        <v>184</v>
      </c>
      <c r="B37" s="31">
        <f>+SUM(B33:B36)</f>
        <v>62.00000000000005</v>
      </c>
      <c r="C37" s="31">
        <f t="shared" ref="C37:E37" si="9">+SUM(C33:C36)</f>
        <v>63.000000000000085</v>
      </c>
      <c r="D37" s="31">
        <f t="shared" si="9"/>
        <v>54</v>
      </c>
      <c r="E37" s="31">
        <f t="shared" si="9"/>
        <v>57.000000000000021</v>
      </c>
      <c r="F37" s="31">
        <f t="shared" ref="F37" si="10">+SUM(F33:F36)</f>
        <v>50.999999999999993</v>
      </c>
      <c r="H37" s="81">
        <f t="shared" ref="H37:H38" si="11">+F37-D37</f>
        <v>-3.0000000000000071</v>
      </c>
      <c r="I37" s="32">
        <f t="shared" ref="I37:I38" si="12">+IF(D37&lt;&gt;0,IF(ABS(H37/D37)&gt;1,"NM ",H37/D37),"NM ")</f>
        <v>-5.5555555555555684E-2</v>
      </c>
    </row>
    <row r="38" spans="1:9" x14ac:dyDescent="0.2">
      <c r="A38" s="14"/>
      <c r="B38" s="67">
        <f>ROUND(B37/B33,3)</f>
        <v>0.55400000000000005</v>
      </c>
      <c r="C38" s="67">
        <f t="shared" ref="C38:F38" si="13">ROUND(C37/C33,3)</f>
        <v>0.55800000000000005</v>
      </c>
      <c r="D38" s="67">
        <f t="shared" si="13"/>
        <v>0.51900000000000002</v>
      </c>
      <c r="E38" s="67">
        <f t="shared" si="13"/>
        <v>0.55300000000000005</v>
      </c>
      <c r="F38" s="67">
        <f t="shared" si="13"/>
        <v>0.53100000000000003</v>
      </c>
      <c r="H38" s="29">
        <f t="shared" si="11"/>
        <v>1.2000000000000011E-2</v>
      </c>
      <c r="I38" s="13">
        <f t="shared" si="12"/>
        <v>2.3121387283237014E-2</v>
      </c>
    </row>
    <row r="39" spans="1:9" x14ac:dyDescent="0.2">
      <c r="I39" s="29"/>
    </row>
    <row r="40" spans="1:9" ht="15" x14ac:dyDescent="0.2">
      <c r="A40" s="3" t="s">
        <v>185</v>
      </c>
    </row>
    <row r="67" spans="12:12" x14ac:dyDescent="0.2">
      <c r="L67" s="3" t="s">
        <v>41</v>
      </c>
    </row>
  </sheetData>
  <mergeCells count="4">
    <mergeCell ref="H31:I31"/>
    <mergeCell ref="H5:I5"/>
    <mergeCell ref="A15:I16"/>
    <mergeCell ref="H20:I20"/>
  </mergeCells>
  <pageMargins left="0.70866141732283472" right="0.70866141732283472" top="0.74803149606299213" bottom="0.74803149606299213" header="0.31496062992125984" footer="0.31496062992125984"/>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9591-D5CB-47E2-9B15-AAB4C092735C}">
  <sheetPr>
    <pageSetUpPr fitToPage="1"/>
  </sheetPr>
  <dimension ref="A1:P52"/>
  <sheetViews>
    <sheetView showGridLines="0" zoomScaleNormal="100" zoomScaleSheetLayoutView="100" workbookViewId="0"/>
  </sheetViews>
  <sheetFormatPr defaultColWidth="7.7109375" defaultRowHeight="12.75" x14ac:dyDescent="0.2"/>
  <cols>
    <col min="1" max="1" width="45.7109375" style="84" customWidth="1"/>
    <col min="2" max="6" width="7.7109375" style="84"/>
    <col min="7" max="7" width="1.42578125" style="84" customWidth="1"/>
    <col min="8" max="9" width="8.42578125" style="84" customWidth="1"/>
    <col min="10" max="16384" width="7.7109375" style="84"/>
  </cols>
  <sheetData>
    <row r="1" spans="1:16" ht="28.5" x14ac:dyDescent="0.45">
      <c r="A1" s="1" t="s">
        <v>0</v>
      </c>
      <c r="B1" s="2"/>
      <c r="C1" s="2"/>
      <c r="D1" s="2"/>
      <c r="E1" s="2"/>
      <c r="F1" s="2"/>
      <c r="G1" s="1"/>
      <c r="H1" s="1"/>
      <c r="I1" s="1"/>
    </row>
    <row r="3" spans="1:16" ht="21" x14ac:dyDescent="0.35">
      <c r="A3" s="4" t="s">
        <v>186</v>
      </c>
      <c r="B3" s="5"/>
      <c r="C3" s="5"/>
      <c r="D3" s="5"/>
      <c r="E3" s="5"/>
      <c r="F3" s="5"/>
      <c r="G3" s="5"/>
      <c r="H3" s="5"/>
      <c r="I3" s="5"/>
    </row>
    <row r="5" spans="1:16" ht="12.75" customHeight="1" x14ac:dyDescent="0.2">
      <c r="B5" s="85" t="s">
        <v>187</v>
      </c>
      <c r="C5" s="85" t="s">
        <v>188</v>
      </c>
      <c r="D5" s="85" t="s">
        <v>189</v>
      </c>
      <c r="E5" s="85" t="s">
        <v>190</v>
      </c>
      <c r="F5" s="85" t="s">
        <v>191</v>
      </c>
      <c r="H5" s="152" t="str">
        <f>+D5 &amp; " v " &amp;F5</f>
        <v>H1 FY18 v H1 FY19</v>
      </c>
      <c r="I5" s="152"/>
    </row>
    <row r="6" spans="1:16" x14ac:dyDescent="0.2">
      <c r="B6" s="86" t="s">
        <v>2</v>
      </c>
      <c r="C6" s="86" t="s">
        <v>2</v>
      </c>
      <c r="D6" s="86" t="s">
        <v>2</v>
      </c>
      <c r="E6" s="86" t="s">
        <v>2</v>
      </c>
      <c r="F6" s="86" t="s">
        <v>2</v>
      </c>
      <c r="H6" s="86" t="s">
        <v>2</v>
      </c>
      <c r="I6" s="87" t="s">
        <v>3</v>
      </c>
    </row>
    <row r="7" spans="1:16" x14ac:dyDescent="0.2">
      <c r="A7" s="88" t="s">
        <v>192</v>
      </c>
      <c r="B7" s="89"/>
      <c r="C7" s="89"/>
      <c r="D7" s="89"/>
      <c r="E7" s="89"/>
      <c r="F7" s="89"/>
      <c r="H7" s="90"/>
      <c r="I7" s="11"/>
      <c r="K7" s="12"/>
      <c r="L7" s="12"/>
      <c r="M7" s="12"/>
      <c r="N7" s="12"/>
      <c r="O7" s="12"/>
      <c r="P7" s="12"/>
    </row>
    <row r="8" spans="1:16" x14ac:dyDescent="0.2">
      <c r="A8" s="91" t="s">
        <v>193</v>
      </c>
      <c r="B8" s="92">
        <v>1724</v>
      </c>
      <c r="C8" s="92">
        <v>1686</v>
      </c>
      <c r="D8" s="92">
        <v>1768</v>
      </c>
      <c r="E8" s="92">
        <v>1721</v>
      </c>
      <c r="F8" s="92">
        <v>1770</v>
      </c>
      <c r="H8" s="89">
        <f t="shared" ref="H8:H16" si="0">+F8-D8</f>
        <v>2</v>
      </c>
      <c r="I8" s="13">
        <f t="shared" ref="I8:I16" si="1">+IF(D8&lt;&gt;0,IF(ABS(H8/D8)&gt;1,"NM ",H8/D8),"NM ")</f>
        <v>1.1312217194570137E-3</v>
      </c>
    </row>
    <row r="9" spans="1:16" x14ac:dyDescent="0.2">
      <c r="A9" s="91" t="s">
        <v>194</v>
      </c>
      <c r="B9" s="92">
        <v>14</v>
      </c>
      <c r="C9" s="92">
        <v>15</v>
      </c>
      <c r="D9" s="92">
        <v>16</v>
      </c>
      <c r="E9" s="92">
        <v>18</v>
      </c>
      <c r="F9" s="92">
        <v>18</v>
      </c>
      <c r="H9" s="89">
        <f t="shared" si="0"/>
        <v>2</v>
      </c>
      <c r="I9" s="13">
        <f t="shared" si="1"/>
        <v>0.125</v>
      </c>
    </row>
    <row r="10" spans="1:16" x14ac:dyDescent="0.2">
      <c r="A10" s="91" t="s">
        <v>195</v>
      </c>
      <c r="B10" s="92">
        <v>22</v>
      </c>
      <c r="C10" s="92">
        <v>44</v>
      </c>
      <c r="D10" s="92">
        <v>7</v>
      </c>
      <c r="E10" s="92">
        <v>43</v>
      </c>
      <c r="F10" s="92">
        <v>0</v>
      </c>
      <c r="H10" s="89">
        <f t="shared" si="0"/>
        <v>-7</v>
      </c>
      <c r="I10" s="13">
        <f t="shared" si="1"/>
        <v>-1</v>
      </c>
    </row>
    <row r="11" spans="1:16" x14ac:dyDescent="0.2">
      <c r="A11" s="91" t="s">
        <v>196</v>
      </c>
      <c r="B11" s="92">
        <v>-1328</v>
      </c>
      <c r="C11" s="92">
        <v>-1207</v>
      </c>
      <c r="D11" s="92">
        <v>-1266</v>
      </c>
      <c r="E11" s="92">
        <v>-1252</v>
      </c>
      <c r="F11" s="92">
        <v>-1314</v>
      </c>
      <c r="H11" s="89">
        <f>+F11-D11</f>
        <v>-48</v>
      </c>
      <c r="I11" s="13">
        <f>+IF(D11&lt;&gt;0,IF(ABS(H11/D11)&gt;1,"NM ",H11/D11),"NM ")</f>
        <v>3.7914691943127965E-2</v>
      </c>
    </row>
    <row r="12" spans="1:16" x14ac:dyDescent="0.2">
      <c r="A12" s="91" t="s">
        <v>197</v>
      </c>
      <c r="B12" s="92">
        <v>-79</v>
      </c>
      <c r="C12" s="92">
        <v>-64</v>
      </c>
      <c r="D12" s="92">
        <v>-70</v>
      </c>
      <c r="E12" s="92">
        <v>-97</v>
      </c>
      <c r="F12" s="92">
        <v>-44</v>
      </c>
      <c r="H12" s="89">
        <f t="shared" si="0"/>
        <v>26</v>
      </c>
      <c r="I12" s="13">
        <f t="shared" si="1"/>
        <v>-0.37142857142857144</v>
      </c>
    </row>
    <row r="13" spans="1:16" x14ac:dyDescent="0.2">
      <c r="A13" s="91" t="s">
        <v>198</v>
      </c>
      <c r="B13" s="92">
        <v>-18</v>
      </c>
      <c r="C13" s="92">
        <v>-18</v>
      </c>
      <c r="D13" s="92">
        <v>-14</v>
      </c>
      <c r="E13" s="92">
        <v>-23</v>
      </c>
      <c r="F13" s="92">
        <v>-22</v>
      </c>
      <c r="H13" s="89">
        <f t="shared" si="0"/>
        <v>-8</v>
      </c>
      <c r="I13" s="13">
        <f t="shared" si="1"/>
        <v>0.5714285714285714</v>
      </c>
    </row>
    <row r="14" spans="1:16" x14ac:dyDescent="0.2">
      <c r="A14" s="91" t="s">
        <v>199</v>
      </c>
      <c r="B14" s="92">
        <v>-14</v>
      </c>
      <c r="C14" s="92">
        <v>-14</v>
      </c>
      <c r="D14" s="92">
        <v>-14</v>
      </c>
      <c r="E14" s="92">
        <v>-14</v>
      </c>
      <c r="F14" s="92">
        <v>-13</v>
      </c>
      <c r="H14" s="89">
        <f t="shared" si="0"/>
        <v>1</v>
      </c>
      <c r="I14" s="13">
        <f t="shared" si="1"/>
        <v>-7.1428571428571425E-2</v>
      </c>
    </row>
    <row r="15" spans="1:16" s="93" customFormat="1" ht="25.5" x14ac:dyDescent="0.2">
      <c r="A15" s="91" t="s">
        <v>200</v>
      </c>
      <c r="B15" s="92">
        <v>-1</v>
      </c>
      <c r="C15" s="92">
        <v>-2</v>
      </c>
      <c r="D15" s="92">
        <v>-1</v>
      </c>
      <c r="E15" s="92">
        <v>-2</v>
      </c>
      <c r="F15" s="92">
        <v>-2</v>
      </c>
      <c r="H15" s="94">
        <f t="shared" si="0"/>
        <v>-1</v>
      </c>
      <c r="I15" s="95">
        <f t="shared" si="1"/>
        <v>1</v>
      </c>
    </row>
    <row r="16" spans="1:16" x14ac:dyDescent="0.2">
      <c r="A16" s="96" t="s">
        <v>201</v>
      </c>
      <c r="B16" s="97">
        <f>SUM(B8:B15)</f>
        <v>320</v>
      </c>
      <c r="C16" s="97">
        <f t="shared" ref="C16:E16" si="2">SUM(C8:C15)</f>
        <v>440</v>
      </c>
      <c r="D16" s="97">
        <f t="shared" si="2"/>
        <v>426</v>
      </c>
      <c r="E16" s="97">
        <f t="shared" si="2"/>
        <v>394</v>
      </c>
      <c r="F16" s="97">
        <f>SUM(F8:F15)</f>
        <v>393</v>
      </c>
      <c r="H16" s="98">
        <f t="shared" si="0"/>
        <v>-33</v>
      </c>
      <c r="I16" s="16">
        <f t="shared" si="1"/>
        <v>-7.746478873239436E-2</v>
      </c>
    </row>
    <row r="17" spans="1:9" x14ac:dyDescent="0.2">
      <c r="A17" s="88" t="s">
        <v>202</v>
      </c>
      <c r="B17" s="92"/>
      <c r="C17" s="92"/>
      <c r="D17" s="92"/>
      <c r="E17" s="92"/>
      <c r="F17" s="92"/>
    </row>
    <row r="18" spans="1:9" x14ac:dyDescent="0.2">
      <c r="A18" s="91" t="s">
        <v>203</v>
      </c>
      <c r="B18" s="92">
        <v>0</v>
      </c>
      <c r="C18" s="92">
        <v>27</v>
      </c>
      <c r="D18" s="92">
        <v>0</v>
      </c>
      <c r="E18" s="92">
        <v>1</v>
      </c>
      <c r="F18" s="92">
        <v>0</v>
      </c>
      <c r="H18" s="89">
        <f t="shared" ref="H18:H25" si="3">+F18-D18</f>
        <v>0</v>
      </c>
      <c r="I18" s="13" t="str">
        <f t="shared" ref="I18:I25" si="4">+IF(D18&lt;&gt;0,IF(ABS(H18/D18)&gt;1,"NM ",H18/D18),"NM ")</f>
        <v xml:space="preserve">NM </v>
      </c>
    </row>
    <row r="19" spans="1:9" x14ac:dyDescent="0.2">
      <c r="A19" s="99" t="s">
        <v>204</v>
      </c>
      <c r="B19" s="92">
        <v>0</v>
      </c>
      <c r="C19" s="92">
        <v>6</v>
      </c>
      <c r="D19" s="92">
        <v>0</v>
      </c>
      <c r="E19" s="92">
        <v>0</v>
      </c>
      <c r="F19" s="92">
        <v>0</v>
      </c>
      <c r="H19" s="89">
        <f t="shared" si="3"/>
        <v>0</v>
      </c>
      <c r="I19" s="13" t="str">
        <f t="shared" si="4"/>
        <v xml:space="preserve">NM </v>
      </c>
    </row>
    <row r="20" spans="1:9" x14ac:dyDescent="0.2">
      <c r="A20" s="99" t="s">
        <v>205</v>
      </c>
      <c r="B20" s="92">
        <v>0</v>
      </c>
      <c r="C20" s="92">
        <v>0</v>
      </c>
      <c r="D20" s="92">
        <v>0</v>
      </c>
      <c r="E20" s="92">
        <v>8</v>
      </c>
      <c r="F20" s="92">
        <v>0</v>
      </c>
      <c r="H20" s="89">
        <f t="shared" si="3"/>
        <v>0</v>
      </c>
      <c r="I20" s="13" t="str">
        <f t="shared" si="4"/>
        <v xml:space="preserve">NM </v>
      </c>
    </row>
    <row r="21" spans="1:9" x14ac:dyDescent="0.2">
      <c r="A21" s="91" t="s">
        <v>206</v>
      </c>
      <c r="B21" s="92">
        <v>-2</v>
      </c>
      <c r="C21" s="92">
        <v>-2</v>
      </c>
      <c r="D21" s="92">
        <v>-46</v>
      </c>
      <c r="E21" s="92">
        <v>-5</v>
      </c>
      <c r="F21" s="92">
        <v>0</v>
      </c>
      <c r="H21" s="89">
        <f t="shared" si="3"/>
        <v>46</v>
      </c>
      <c r="I21" s="13">
        <f t="shared" si="4"/>
        <v>-1</v>
      </c>
    </row>
    <row r="22" spans="1:9" x14ac:dyDescent="0.2">
      <c r="A22" s="99" t="s">
        <v>207</v>
      </c>
      <c r="B22" s="92">
        <v>-2</v>
      </c>
      <c r="C22" s="92">
        <v>-3</v>
      </c>
      <c r="D22" s="92">
        <v>-6</v>
      </c>
      <c r="E22" s="92">
        <v>-14</v>
      </c>
      <c r="F22" s="92">
        <v>-6</v>
      </c>
      <c r="H22" s="89">
        <f t="shared" si="3"/>
        <v>0</v>
      </c>
      <c r="I22" s="13">
        <f t="shared" si="4"/>
        <v>0</v>
      </c>
    </row>
    <row r="23" spans="1:9" s="93" customFormat="1" ht="25.5" x14ac:dyDescent="0.2">
      <c r="A23" s="91" t="s">
        <v>208</v>
      </c>
      <c r="B23" s="92">
        <v>-211</v>
      </c>
      <c r="C23" s="92">
        <v>-187</v>
      </c>
      <c r="D23" s="92">
        <v>-236</v>
      </c>
      <c r="E23" s="92">
        <v>-178</v>
      </c>
      <c r="F23" s="92">
        <v>-258</v>
      </c>
      <c r="H23" s="94">
        <f t="shared" si="3"/>
        <v>-22</v>
      </c>
      <c r="I23" s="95">
        <f t="shared" si="4"/>
        <v>9.3220338983050849E-2</v>
      </c>
    </row>
    <row r="24" spans="1:9" x14ac:dyDescent="0.2">
      <c r="A24" s="91" t="s">
        <v>209</v>
      </c>
      <c r="B24" s="92">
        <v>-2</v>
      </c>
      <c r="C24" s="92">
        <v>-4</v>
      </c>
      <c r="D24" s="92">
        <v>-4</v>
      </c>
      <c r="E24" s="92">
        <v>-4</v>
      </c>
      <c r="F24" s="92">
        <v>-3</v>
      </c>
      <c r="H24" s="89">
        <f t="shared" si="3"/>
        <v>1</v>
      </c>
      <c r="I24" s="13">
        <f t="shared" si="4"/>
        <v>-0.25</v>
      </c>
    </row>
    <row r="25" spans="1:9" x14ac:dyDescent="0.2">
      <c r="A25" s="96" t="s">
        <v>210</v>
      </c>
      <c r="B25" s="97">
        <f t="shared" ref="B25:F25" si="5">SUM(B18:B24)</f>
        <v>-217</v>
      </c>
      <c r="C25" s="97">
        <f t="shared" si="5"/>
        <v>-163</v>
      </c>
      <c r="D25" s="97">
        <f t="shared" si="5"/>
        <v>-292</v>
      </c>
      <c r="E25" s="97">
        <f t="shared" si="5"/>
        <v>-192</v>
      </c>
      <c r="F25" s="97">
        <f t="shared" si="5"/>
        <v>-267</v>
      </c>
      <c r="H25" s="98">
        <f t="shared" si="3"/>
        <v>25</v>
      </c>
      <c r="I25" s="16">
        <f t="shared" si="4"/>
        <v>-8.5616438356164379E-2</v>
      </c>
    </row>
    <row r="26" spans="1:9" x14ac:dyDescent="0.2">
      <c r="A26" s="88" t="s">
        <v>211</v>
      </c>
      <c r="B26" s="100"/>
      <c r="C26" s="100"/>
      <c r="D26" s="100"/>
      <c r="E26" s="100"/>
      <c r="F26" s="100"/>
    </row>
    <row r="27" spans="1:9" x14ac:dyDescent="0.2">
      <c r="A27" s="91" t="s">
        <v>212</v>
      </c>
      <c r="B27" s="92">
        <v>153</v>
      </c>
      <c r="C27" s="92">
        <v>-25</v>
      </c>
      <c r="D27" s="92">
        <v>184</v>
      </c>
      <c r="E27" s="92">
        <v>-10</v>
      </c>
      <c r="F27" s="92">
        <v>182</v>
      </c>
      <c r="H27" s="89">
        <f t="shared" ref="H27:H35" si="6">+F27-D27</f>
        <v>-2</v>
      </c>
      <c r="I27" s="13">
        <f t="shared" ref="I27:I35" si="7">+IF(D27&lt;&gt;0,IF(ABS(H27/D27)&gt;1,"NM ",H27/D27),"NM ")</f>
        <v>-1.0869565217391304E-2</v>
      </c>
    </row>
    <row r="28" spans="1:9" x14ac:dyDescent="0.2">
      <c r="A28" s="91" t="s">
        <v>213</v>
      </c>
      <c r="B28" s="92">
        <v>-229</v>
      </c>
      <c r="C28" s="92">
        <v>-229</v>
      </c>
      <c r="D28" s="92">
        <v>-229</v>
      </c>
      <c r="E28" s="92">
        <v>-229</v>
      </c>
      <c r="F28" s="92">
        <v>-229</v>
      </c>
      <c r="H28" s="89">
        <f t="shared" si="6"/>
        <v>0</v>
      </c>
      <c r="I28" s="13">
        <f t="shared" si="7"/>
        <v>0</v>
      </c>
    </row>
    <row r="29" spans="1:9" x14ac:dyDescent="0.2">
      <c r="A29" s="91" t="s">
        <v>214</v>
      </c>
      <c r="B29" s="92">
        <v>-17</v>
      </c>
      <c r="C29" s="92">
        <v>-17</v>
      </c>
      <c r="D29" s="92">
        <v>-17</v>
      </c>
      <c r="E29" s="92">
        <v>-17</v>
      </c>
      <c r="F29" s="92">
        <v>-17</v>
      </c>
      <c r="H29" s="89">
        <f t="shared" si="6"/>
        <v>0</v>
      </c>
      <c r="I29" s="13">
        <f t="shared" si="7"/>
        <v>0</v>
      </c>
    </row>
    <row r="30" spans="1:9" x14ac:dyDescent="0.2">
      <c r="A30" s="91" t="s">
        <v>215</v>
      </c>
      <c r="B30" s="92">
        <v>-7</v>
      </c>
      <c r="C30" s="92">
        <v>-10</v>
      </c>
      <c r="D30" s="92">
        <v>-8</v>
      </c>
      <c r="E30" s="92">
        <v>-9</v>
      </c>
      <c r="F30" s="92">
        <v>-8</v>
      </c>
      <c r="H30" s="89">
        <f t="shared" si="6"/>
        <v>0</v>
      </c>
      <c r="I30" s="13">
        <f t="shared" si="7"/>
        <v>0</v>
      </c>
    </row>
    <row r="31" spans="1:9" x14ac:dyDescent="0.2">
      <c r="A31" s="101" t="s">
        <v>216</v>
      </c>
      <c r="B31" s="102">
        <v>1</v>
      </c>
      <c r="C31" s="102">
        <v>0</v>
      </c>
      <c r="D31" s="102">
        <v>1</v>
      </c>
      <c r="E31" s="102">
        <v>1</v>
      </c>
      <c r="F31" s="102">
        <v>1</v>
      </c>
      <c r="H31" s="89">
        <f t="shared" si="6"/>
        <v>0</v>
      </c>
      <c r="I31" s="13">
        <f t="shared" si="7"/>
        <v>0</v>
      </c>
    </row>
    <row r="32" spans="1:9" x14ac:dyDescent="0.2">
      <c r="A32" s="103" t="s">
        <v>217</v>
      </c>
      <c r="B32" s="104">
        <f t="shared" ref="B32:F32" si="8">SUM(B27:B31)</f>
        <v>-99</v>
      </c>
      <c r="C32" s="104">
        <f t="shared" si="8"/>
        <v>-281</v>
      </c>
      <c r="D32" s="104">
        <f t="shared" si="8"/>
        <v>-69</v>
      </c>
      <c r="E32" s="104">
        <f t="shared" si="8"/>
        <v>-264</v>
      </c>
      <c r="F32" s="104">
        <f t="shared" si="8"/>
        <v>-71</v>
      </c>
      <c r="H32" s="98">
        <f t="shared" si="6"/>
        <v>-2</v>
      </c>
      <c r="I32" s="16">
        <f t="shared" si="7"/>
        <v>2.8985507246376812E-2</v>
      </c>
    </row>
    <row r="33" spans="1:9" ht="13.5" thickBot="1" x14ac:dyDescent="0.25">
      <c r="A33" s="105" t="s">
        <v>218</v>
      </c>
      <c r="B33" s="106">
        <f t="shared" ref="B33:F33" si="9">SUM(B32,B25,B16)</f>
        <v>4</v>
      </c>
      <c r="C33" s="106">
        <f t="shared" si="9"/>
        <v>-4</v>
      </c>
      <c r="D33" s="106">
        <f t="shared" si="9"/>
        <v>65</v>
      </c>
      <c r="E33" s="106">
        <f t="shared" si="9"/>
        <v>-62</v>
      </c>
      <c r="F33" s="106">
        <f t="shared" si="9"/>
        <v>55</v>
      </c>
      <c r="H33" s="107">
        <f t="shared" si="6"/>
        <v>-10</v>
      </c>
      <c r="I33" s="108">
        <f t="shared" si="7"/>
        <v>-0.15384615384615385</v>
      </c>
    </row>
    <row r="34" spans="1:9" x14ac:dyDescent="0.2">
      <c r="A34" s="101" t="s">
        <v>219</v>
      </c>
      <c r="B34" s="102">
        <v>52</v>
      </c>
      <c r="C34" s="102">
        <v>56</v>
      </c>
      <c r="D34" s="102">
        <v>52</v>
      </c>
      <c r="E34" s="102">
        <v>117</v>
      </c>
      <c r="F34" s="102">
        <v>55</v>
      </c>
      <c r="H34" s="89">
        <f t="shared" si="6"/>
        <v>3</v>
      </c>
      <c r="I34" s="13">
        <f t="shared" si="7"/>
        <v>5.7692307692307696E-2</v>
      </c>
    </row>
    <row r="35" spans="1:9" ht="13.5" thickBot="1" x14ac:dyDescent="0.25">
      <c r="A35" s="105" t="s">
        <v>220</v>
      </c>
      <c r="B35" s="106">
        <f t="shared" ref="B35:F35" si="10">SUM(B33:B34)</f>
        <v>56</v>
      </c>
      <c r="C35" s="106">
        <f t="shared" si="10"/>
        <v>52</v>
      </c>
      <c r="D35" s="106">
        <f t="shared" si="10"/>
        <v>117</v>
      </c>
      <c r="E35" s="106">
        <f t="shared" si="10"/>
        <v>55</v>
      </c>
      <c r="F35" s="106">
        <f t="shared" si="10"/>
        <v>110</v>
      </c>
      <c r="H35" s="107">
        <f t="shared" si="6"/>
        <v>-7</v>
      </c>
      <c r="I35" s="108">
        <f t="shared" si="7"/>
        <v>-5.9829059829059832E-2</v>
      </c>
    </row>
    <row r="37" spans="1:9" ht="21" x14ac:dyDescent="0.35">
      <c r="A37" s="4" t="s">
        <v>221</v>
      </c>
      <c r="B37" s="5"/>
      <c r="C37" s="5"/>
      <c r="D37" s="5"/>
      <c r="E37" s="5"/>
      <c r="F37" s="5"/>
      <c r="G37" s="5"/>
      <c r="H37" s="5"/>
      <c r="I37" s="5"/>
    </row>
    <row r="39" spans="1:9" ht="12.75" customHeight="1" x14ac:dyDescent="0.2">
      <c r="A39" s="143" t="s">
        <v>222</v>
      </c>
      <c r="B39" s="143"/>
      <c r="C39" s="143"/>
      <c r="D39" s="143"/>
      <c r="E39" s="143"/>
      <c r="F39" s="143"/>
      <c r="G39" s="143"/>
      <c r="H39" s="143"/>
      <c r="I39" s="143"/>
    </row>
    <row r="40" spans="1:9" x14ac:dyDescent="0.2">
      <c r="A40" s="143"/>
      <c r="B40" s="143"/>
      <c r="C40" s="143"/>
      <c r="D40" s="143"/>
      <c r="E40" s="143"/>
      <c r="F40" s="143"/>
      <c r="G40" s="143"/>
      <c r="H40" s="143"/>
      <c r="I40" s="143"/>
    </row>
    <row r="41" spans="1:9" ht="6.75" customHeight="1" x14ac:dyDescent="0.2"/>
    <row r="42" spans="1:9" x14ac:dyDescent="0.2">
      <c r="B42" s="85" t="s">
        <v>187</v>
      </c>
      <c r="C42" s="85" t="s">
        <v>188</v>
      </c>
      <c r="D42" s="85" t="s">
        <v>189</v>
      </c>
      <c r="E42" s="85" t="s">
        <v>190</v>
      </c>
      <c r="F42" s="85" t="s">
        <v>191</v>
      </c>
      <c r="H42" s="152" t="str">
        <f>+D42 &amp; " v " &amp;F42</f>
        <v>H1 FY18 v H1 FY19</v>
      </c>
      <c r="I42" s="152"/>
    </row>
    <row r="43" spans="1:9" x14ac:dyDescent="0.2">
      <c r="B43" s="86" t="s">
        <v>2</v>
      </c>
      <c r="C43" s="86" t="s">
        <v>2</v>
      </c>
      <c r="D43" s="86" t="s">
        <v>2</v>
      </c>
      <c r="E43" s="86" t="s">
        <v>2</v>
      </c>
      <c r="F43" s="86" t="s">
        <v>2</v>
      </c>
      <c r="H43" s="86" t="s">
        <v>2</v>
      </c>
      <c r="I43" s="109" t="s">
        <v>3</v>
      </c>
    </row>
    <row r="44" spans="1:9" x14ac:dyDescent="0.2">
      <c r="A44" s="110" t="s">
        <v>201</v>
      </c>
      <c r="B44" s="111">
        <f>B16</f>
        <v>320</v>
      </c>
      <c r="C44" s="111">
        <f t="shared" ref="C44:F44" si="11">C16</f>
        <v>440</v>
      </c>
      <c r="D44" s="111">
        <f t="shared" si="11"/>
        <v>426</v>
      </c>
      <c r="E44" s="111">
        <f t="shared" si="11"/>
        <v>394</v>
      </c>
      <c r="F44" s="111">
        <f t="shared" si="11"/>
        <v>393</v>
      </c>
      <c r="H44" s="89">
        <f t="shared" ref="H44:H52" si="12">+F44-D44</f>
        <v>-33</v>
      </c>
      <c r="I44" s="13">
        <f t="shared" ref="I44:I51" si="13">+IF(D44&lt;&gt;0,IF(ABS(H44/D44)&gt;1,"NM ",H44/D44),"NM ")</f>
        <v>-7.746478873239436E-2</v>
      </c>
    </row>
    <row r="45" spans="1:9" ht="25.5" x14ac:dyDescent="0.2">
      <c r="A45" s="112" t="s">
        <v>223</v>
      </c>
      <c r="B45" s="113">
        <f>B23</f>
        <v>-211</v>
      </c>
      <c r="C45" s="113">
        <f t="shared" ref="C45:F46" si="14">C23</f>
        <v>-187</v>
      </c>
      <c r="D45" s="113">
        <f t="shared" si="14"/>
        <v>-236</v>
      </c>
      <c r="E45" s="113">
        <f t="shared" si="14"/>
        <v>-178</v>
      </c>
      <c r="F45" s="113">
        <f t="shared" si="14"/>
        <v>-258</v>
      </c>
      <c r="G45" s="93"/>
      <c r="H45" s="94">
        <f t="shared" si="12"/>
        <v>-22</v>
      </c>
      <c r="I45" s="95">
        <f t="shared" si="13"/>
        <v>9.3220338983050849E-2</v>
      </c>
    </row>
    <row r="46" spans="1:9" x14ac:dyDescent="0.2">
      <c r="A46" s="112" t="s">
        <v>224</v>
      </c>
      <c r="B46" s="111">
        <f>B24</f>
        <v>-2</v>
      </c>
      <c r="C46" s="111">
        <f t="shared" si="14"/>
        <v>-4</v>
      </c>
      <c r="D46" s="111">
        <f t="shared" si="14"/>
        <v>-4</v>
      </c>
      <c r="E46" s="111">
        <f t="shared" si="14"/>
        <v>-4</v>
      </c>
      <c r="F46" s="111">
        <f t="shared" si="14"/>
        <v>-3</v>
      </c>
      <c r="H46" s="89">
        <f t="shared" si="12"/>
        <v>1</v>
      </c>
      <c r="I46" s="13">
        <f t="shared" si="13"/>
        <v>-0.25</v>
      </c>
    </row>
    <row r="47" spans="1:9" x14ac:dyDescent="0.2">
      <c r="A47" s="112" t="s">
        <v>225</v>
      </c>
      <c r="B47" s="111">
        <f>B29</f>
        <v>-17</v>
      </c>
      <c r="C47" s="111">
        <f t="shared" ref="C47:F49" si="15">C29</f>
        <v>-17</v>
      </c>
      <c r="D47" s="111">
        <f t="shared" si="15"/>
        <v>-17</v>
      </c>
      <c r="E47" s="111">
        <f t="shared" si="15"/>
        <v>-17</v>
      </c>
      <c r="F47" s="111">
        <f t="shared" si="15"/>
        <v>-17</v>
      </c>
      <c r="H47" s="89">
        <f t="shared" si="12"/>
        <v>0</v>
      </c>
      <c r="I47" s="13">
        <f t="shared" si="13"/>
        <v>0</v>
      </c>
    </row>
    <row r="48" spans="1:9" x14ac:dyDescent="0.2">
      <c r="A48" s="112" t="s">
        <v>226</v>
      </c>
      <c r="B48" s="111">
        <f>B30</f>
        <v>-7</v>
      </c>
      <c r="C48" s="111">
        <f t="shared" si="15"/>
        <v>-10</v>
      </c>
      <c r="D48" s="111">
        <f t="shared" si="15"/>
        <v>-8</v>
      </c>
      <c r="E48" s="111">
        <f t="shared" si="15"/>
        <v>-9</v>
      </c>
      <c r="F48" s="111">
        <f t="shared" si="15"/>
        <v>-8</v>
      </c>
      <c r="H48" s="89">
        <f t="shared" si="12"/>
        <v>0</v>
      </c>
      <c r="I48" s="13">
        <f t="shared" si="13"/>
        <v>0</v>
      </c>
    </row>
    <row r="49" spans="1:9" x14ac:dyDescent="0.2">
      <c r="A49" s="112" t="s">
        <v>227</v>
      </c>
      <c r="B49" s="111">
        <f>B31</f>
        <v>1</v>
      </c>
      <c r="C49" s="111">
        <f t="shared" si="15"/>
        <v>0</v>
      </c>
      <c r="D49" s="111">
        <f t="shared" si="15"/>
        <v>1</v>
      </c>
      <c r="E49" s="111">
        <f t="shared" si="15"/>
        <v>1</v>
      </c>
      <c r="F49" s="111">
        <f t="shared" si="15"/>
        <v>1</v>
      </c>
      <c r="H49" s="89">
        <f t="shared" si="12"/>
        <v>0</v>
      </c>
      <c r="I49" s="13">
        <f t="shared" si="13"/>
        <v>0</v>
      </c>
    </row>
    <row r="50" spans="1:9" x14ac:dyDescent="0.2">
      <c r="A50" s="112" t="s">
        <v>228</v>
      </c>
      <c r="B50" s="111">
        <f>-B10</f>
        <v>-22</v>
      </c>
      <c r="C50" s="111">
        <f t="shared" ref="C50:F50" si="16">-C10</f>
        <v>-44</v>
      </c>
      <c r="D50" s="111">
        <f t="shared" si="16"/>
        <v>-7</v>
      </c>
      <c r="E50" s="111">
        <f t="shared" si="16"/>
        <v>-43</v>
      </c>
      <c r="F50" s="111">
        <f t="shared" si="16"/>
        <v>0</v>
      </c>
      <c r="H50" s="89">
        <f t="shared" si="12"/>
        <v>7</v>
      </c>
      <c r="I50" s="13">
        <f t="shared" si="13"/>
        <v>-1</v>
      </c>
    </row>
    <row r="51" spans="1:9" x14ac:dyDescent="0.2">
      <c r="A51" s="112" t="s">
        <v>229</v>
      </c>
      <c r="B51" s="111">
        <v>71</v>
      </c>
      <c r="C51" s="111">
        <v>46</v>
      </c>
      <c r="D51" s="111">
        <v>-45</v>
      </c>
      <c r="E51" s="111">
        <v>55</v>
      </c>
      <c r="F51" s="111">
        <v>38</v>
      </c>
      <c r="H51" s="89">
        <f t="shared" si="12"/>
        <v>83</v>
      </c>
      <c r="I51" s="13" t="str">
        <f t="shared" si="13"/>
        <v xml:space="preserve">NM </v>
      </c>
    </row>
    <row r="52" spans="1:9" ht="13.5" thickBot="1" x14ac:dyDescent="0.25">
      <c r="A52" s="114" t="s">
        <v>230</v>
      </c>
      <c r="B52" s="115">
        <f>SUM(B44:B51)</f>
        <v>133</v>
      </c>
      <c r="C52" s="115">
        <f t="shared" ref="C52:F52" si="17">SUM(C44:C51)</f>
        <v>224</v>
      </c>
      <c r="D52" s="115">
        <f t="shared" si="17"/>
        <v>110</v>
      </c>
      <c r="E52" s="115">
        <f t="shared" si="17"/>
        <v>199</v>
      </c>
      <c r="F52" s="115">
        <f t="shared" si="17"/>
        <v>146</v>
      </c>
      <c r="G52" s="116"/>
      <c r="H52" s="117">
        <f t="shared" si="12"/>
        <v>36</v>
      </c>
      <c r="I52" s="118">
        <f>+IF(D52&lt;&gt;0,IF(ABS(H52/D52)&gt;1,"NM ",H52/D52),"NM ")</f>
        <v>0.32727272727272727</v>
      </c>
    </row>
  </sheetData>
  <mergeCells count="3">
    <mergeCell ref="H5:I5"/>
    <mergeCell ref="A39:I40"/>
    <mergeCell ref="H42:I42"/>
  </mergeCells>
  <pageMargins left="0.70866141732283472" right="0.70866141732283472" top="0.74803149606299213" bottom="0.74803149606299213" header="0.31496062992125984" footer="0.31496062992125984"/>
  <pageSetup paperSize="9"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1D84-68A0-481D-90BA-7F8FB63D45B7}">
  <sheetPr>
    <pageSetUpPr fitToPage="1"/>
  </sheetPr>
  <dimension ref="A1:L67"/>
  <sheetViews>
    <sheetView showGridLines="0" zoomScaleNormal="100" zoomScaleSheetLayoutView="100" workbookViewId="0"/>
  </sheetViews>
  <sheetFormatPr defaultColWidth="7.7109375" defaultRowHeight="12.75" x14ac:dyDescent="0.2"/>
  <cols>
    <col min="1" max="1" width="47.5703125" style="119" customWidth="1"/>
    <col min="2" max="6" width="7.7109375" style="119"/>
    <col min="7" max="7" width="1.28515625" style="3" customWidth="1"/>
    <col min="8" max="9" width="8.5703125" style="119" customWidth="1"/>
    <col min="10" max="16384" width="7.7109375" style="119"/>
  </cols>
  <sheetData>
    <row r="1" spans="1:9" ht="28.5" x14ac:dyDescent="0.45">
      <c r="A1" s="1" t="s">
        <v>0</v>
      </c>
      <c r="B1" s="2"/>
      <c r="C1" s="2"/>
      <c r="D1" s="1"/>
      <c r="E1" s="1"/>
      <c r="F1" s="1"/>
      <c r="G1" s="1"/>
      <c r="H1" s="1"/>
      <c r="I1" s="1"/>
    </row>
    <row r="2" spans="1:9" x14ac:dyDescent="0.2">
      <c r="H2" s="3"/>
      <c r="I2" s="3"/>
    </row>
    <row r="3" spans="1:9" ht="21" x14ac:dyDescent="0.35">
      <c r="A3" s="4" t="s">
        <v>231</v>
      </c>
      <c r="B3" s="5"/>
      <c r="C3" s="5"/>
      <c r="D3" s="5"/>
      <c r="E3" s="5"/>
      <c r="F3" s="5"/>
      <c r="G3" s="5"/>
      <c r="H3" s="5"/>
      <c r="I3" s="5"/>
    </row>
    <row r="4" spans="1:9" x14ac:dyDescent="0.2">
      <c r="H4" s="3"/>
      <c r="I4" s="3"/>
    </row>
    <row r="5" spans="1:9" ht="12.75" customHeight="1" x14ac:dyDescent="0.2">
      <c r="B5" s="120" t="s">
        <v>187</v>
      </c>
      <c r="C5" s="120" t="s">
        <v>188</v>
      </c>
      <c r="D5" s="120" t="s">
        <v>189</v>
      </c>
      <c r="E5" s="120" t="s">
        <v>190</v>
      </c>
      <c r="F5" s="120" t="s">
        <v>191</v>
      </c>
      <c r="G5"/>
      <c r="H5" s="142" t="str">
        <f>+D5 &amp; " v " &amp;F5</f>
        <v>H1 FY18 v H1 FY19</v>
      </c>
      <c r="I5" s="142"/>
    </row>
    <row r="6" spans="1:9" x14ac:dyDescent="0.2">
      <c r="B6" s="121" t="s">
        <v>2</v>
      </c>
      <c r="C6" s="121" t="s">
        <v>2</v>
      </c>
      <c r="D6" s="121" t="s">
        <v>2</v>
      </c>
      <c r="E6" s="121" t="s">
        <v>2</v>
      </c>
      <c r="F6" s="121" t="s">
        <v>2</v>
      </c>
      <c r="G6"/>
      <c r="H6" s="7" t="str">
        <f>+F6</f>
        <v>$m</v>
      </c>
      <c r="I6" s="8" t="s">
        <v>3</v>
      </c>
    </row>
    <row r="7" spans="1:9" x14ac:dyDescent="0.2">
      <c r="A7" s="119" t="s">
        <v>232</v>
      </c>
      <c r="B7" s="122">
        <v>22</v>
      </c>
      <c r="C7" s="122">
        <v>20</v>
      </c>
      <c r="D7" s="122">
        <v>19</v>
      </c>
      <c r="E7" s="122">
        <v>20</v>
      </c>
      <c r="F7" s="123">
        <v>26</v>
      </c>
      <c r="G7" s="124"/>
      <c r="H7" s="125">
        <f t="shared" ref="H7:H14" si="0">+F7-D7</f>
        <v>7</v>
      </c>
      <c r="I7" s="126">
        <f t="shared" ref="I7:I14" si="1">+IF(D7&lt;&gt;0,IF(ABS(H7/D7)&gt;1,"NM ",H7/D7),"NM ")</f>
        <v>0.36842105263157893</v>
      </c>
    </row>
    <row r="8" spans="1:9" x14ac:dyDescent="0.2">
      <c r="A8" s="119" t="s">
        <v>233</v>
      </c>
      <c r="B8" s="122">
        <v>3</v>
      </c>
      <c r="C8" s="122">
        <v>12</v>
      </c>
      <c r="D8" s="122">
        <v>17</v>
      </c>
      <c r="E8" s="122">
        <v>15</v>
      </c>
      <c r="F8" s="123">
        <v>20</v>
      </c>
      <c r="G8" s="128"/>
      <c r="H8" s="127">
        <f t="shared" si="0"/>
        <v>3</v>
      </c>
      <c r="I8" s="129">
        <f t="shared" si="1"/>
        <v>0.17647058823529413</v>
      </c>
    </row>
    <row r="9" spans="1:9" s="133" customFormat="1" x14ac:dyDescent="0.2">
      <c r="A9" s="130" t="s">
        <v>234</v>
      </c>
      <c r="B9" s="131">
        <v>14</v>
      </c>
      <c r="C9" s="131">
        <v>20</v>
      </c>
      <c r="D9" s="131">
        <v>14</v>
      </c>
      <c r="E9" s="131">
        <v>0</v>
      </c>
      <c r="F9" s="132">
        <v>11</v>
      </c>
      <c r="G9" s="128"/>
      <c r="H9" s="127">
        <f t="shared" si="0"/>
        <v>-3</v>
      </c>
      <c r="I9" s="129">
        <f t="shared" si="1"/>
        <v>-0.21428571428571427</v>
      </c>
    </row>
    <row r="10" spans="1:9" x14ac:dyDescent="0.2">
      <c r="A10" s="119" t="s">
        <v>235</v>
      </c>
      <c r="B10" s="122">
        <v>60</v>
      </c>
      <c r="C10" s="122">
        <v>52</v>
      </c>
      <c r="D10" s="122">
        <v>64</v>
      </c>
      <c r="E10" s="122">
        <v>49</v>
      </c>
      <c r="F10" s="123">
        <v>70</v>
      </c>
      <c r="G10" s="128"/>
      <c r="H10" s="127">
        <f t="shared" si="0"/>
        <v>6</v>
      </c>
      <c r="I10" s="129">
        <f t="shared" si="1"/>
        <v>9.375E-2</v>
      </c>
    </row>
    <row r="11" spans="1:9" x14ac:dyDescent="0.2">
      <c r="A11" s="119" t="s">
        <v>236</v>
      </c>
      <c r="B11" s="122">
        <v>69</v>
      </c>
      <c r="C11" s="122">
        <v>33</v>
      </c>
      <c r="D11" s="122">
        <v>89</v>
      </c>
      <c r="E11" s="122">
        <v>26</v>
      </c>
      <c r="F11" s="123">
        <v>89</v>
      </c>
      <c r="G11" s="128"/>
      <c r="H11" s="127">
        <f t="shared" si="0"/>
        <v>0</v>
      </c>
      <c r="I11" s="129">
        <f t="shared" si="1"/>
        <v>0</v>
      </c>
    </row>
    <row r="12" spans="1:9" x14ac:dyDescent="0.2">
      <c r="A12" s="119" t="s">
        <v>237</v>
      </c>
      <c r="B12" s="122">
        <v>36</v>
      </c>
      <c r="C12" s="122">
        <v>31</v>
      </c>
      <c r="D12" s="122">
        <v>38</v>
      </c>
      <c r="E12" s="122">
        <v>24</v>
      </c>
      <c r="F12" s="123">
        <v>36</v>
      </c>
      <c r="G12" s="128"/>
      <c r="H12" s="127">
        <f t="shared" si="0"/>
        <v>-2</v>
      </c>
      <c r="I12" s="129">
        <f t="shared" si="1"/>
        <v>-5.2631578947368418E-2</v>
      </c>
    </row>
    <row r="13" spans="1:9" x14ac:dyDescent="0.2">
      <c r="A13" s="119" t="s">
        <v>38</v>
      </c>
      <c r="B13" s="134">
        <v>20</v>
      </c>
      <c r="C13" s="134">
        <v>23</v>
      </c>
      <c r="D13" s="134">
        <v>21</v>
      </c>
      <c r="E13" s="134">
        <v>17</v>
      </c>
      <c r="F13" s="135">
        <v>12</v>
      </c>
      <c r="G13" s="128"/>
      <c r="H13" s="127">
        <f t="shared" si="0"/>
        <v>-9</v>
      </c>
      <c r="I13" s="129">
        <f t="shared" si="1"/>
        <v>-0.42857142857142855</v>
      </c>
    </row>
    <row r="14" spans="1:9" s="133" customFormat="1" x14ac:dyDescent="0.2">
      <c r="A14" s="136" t="s">
        <v>238</v>
      </c>
      <c r="B14" s="137">
        <f>+SUM(B7:B13)</f>
        <v>224</v>
      </c>
      <c r="C14" s="137">
        <f t="shared" ref="C14:F14" si="2">+SUM(C7:C13)</f>
        <v>191</v>
      </c>
      <c r="D14" s="137">
        <f t="shared" si="2"/>
        <v>262</v>
      </c>
      <c r="E14" s="137">
        <f t="shared" si="2"/>
        <v>151</v>
      </c>
      <c r="F14" s="137">
        <f t="shared" si="2"/>
        <v>264</v>
      </c>
      <c r="G14" s="138"/>
      <c r="H14" s="139">
        <f t="shared" si="0"/>
        <v>2</v>
      </c>
      <c r="I14" s="140">
        <f t="shared" si="1"/>
        <v>7.6335877862595417E-3</v>
      </c>
    </row>
    <row r="16" spans="1:9" x14ac:dyDescent="0.2">
      <c r="A16" s="153" t="s">
        <v>239</v>
      </c>
      <c r="B16" s="153"/>
      <c r="C16" s="153"/>
      <c r="D16" s="153"/>
      <c r="E16" s="153"/>
      <c r="F16" s="153"/>
      <c r="G16" s="153"/>
      <c r="H16" s="153"/>
      <c r="I16" s="153"/>
    </row>
    <row r="17" spans="1:9" x14ac:dyDescent="0.2">
      <c r="A17" s="153"/>
      <c r="B17" s="153"/>
      <c r="C17" s="153"/>
      <c r="D17" s="153"/>
      <c r="E17" s="153"/>
      <c r="F17" s="153"/>
      <c r="G17" s="153"/>
      <c r="H17" s="153"/>
      <c r="I17" s="153"/>
    </row>
    <row r="20" spans="1:9" ht="21" x14ac:dyDescent="0.35">
      <c r="A20" s="4" t="s">
        <v>240</v>
      </c>
      <c r="B20" s="5"/>
      <c r="C20" s="5"/>
      <c r="D20" s="5"/>
      <c r="E20" s="5"/>
      <c r="F20" s="5"/>
      <c r="G20" s="5"/>
      <c r="H20" s="5"/>
      <c r="I20" s="5"/>
    </row>
    <row r="22" spans="1:9" x14ac:dyDescent="0.2">
      <c r="A22" s="154" t="s">
        <v>241</v>
      </c>
      <c r="B22" s="154"/>
      <c r="C22" s="154"/>
      <c r="D22" s="154"/>
      <c r="E22" s="154"/>
      <c r="F22" s="154"/>
      <c r="G22" s="154"/>
      <c r="H22" s="154"/>
      <c r="I22" s="154"/>
    </row>
    <row r="23" spans="1:9" x14ac:dyDescent="0.2">
      <c r="A23" s="154"/>
      <c r="B23" s="154"/>
      <c r="C23" s="154"/>
      <c r="D23" s="154"/>
      <c r="E23" s="154"/>
      <c r="F23" s="154"/>
      <c r="G23" s="154"/>
      <c r="H23" s="154"/>
      <c r="I23" s="154"/>
    </row>
    <row r="24" spans="1:9" x14ac:dyDescent="0.2">
      <c r="A24" s="154"/>
      <c r="B24" s="154"/>
      <c r="C24" s="154"/>
      <c r="D24" s="154"/>
      <c r="E24" s="154"/>
      <c r="F24" s="154"/>
      <c r="G24" s="154"/>
      <c r="H24" s="154"/>
      <c r="I24" s="154"/>
    </row>
    <row r="25" spans="1:9" x14ac:dyDescent="0.2">
      <c r="A25" s="154"/>
      <c r="B25" s="154"/>
      <c r="C25" s="154"/>
      <c r="D25" s="154"/>
      <c r="E25" s="154"/>
      <c r="F25" s="154"/>
      <c r="G25" s="154"/>
      <c r="H25" s="154"/>
      <c r="I25" s="154"/>
    </row>
    <row r="27" spans="1:9" x14ac:dyDescent="0.2">
      <c r="B27" s="120" t="s">
        <v>187</v>
      </c>
      <c r="C27" s="120" t="s">
        <v>188</v>
      </c>
      <c r="D27" s="120" t="s">
        <v>189</v>
      </c>
      <c r="E27" s="120" t="s">
        <v>190</v>
      </c>
      <c r="F27" s="120" t="s">
        <v>191</v>
      </c>
      <c r="G27"/>
      <c r="H27" s="142" t="str">
        <f>+D27 &amp; " v " &amp;F27</f>
        <v>H1 FY18 v H1 FY19</v>
      </c>
      <c r="I27" s="142"/>
    </row>
    <row r="28" spans="1:9" x14ac:dyDescent="0.2">
      <c r="B28" s="121" t="s">
        <v>2</v>
      </c>
      <c r="C28" s="121" t="s">
        <v>2</v>
      </c>
      <c r="D28" s="121" t="s">
        <v>2</v>
      </c>
      <c r="E28" s="121" t="s">
        <v>2</v>
      </c>
      <c r="F28" s="121" t="s">
        <v>2</v>
      </c>
      <c r="G28"/>
      <c r="H28" s="7" t="str">
        <f>+F28</f>
        <v>$m</v>
      </c>
      <c r="I28" s="8" t="s">
        <v>3</v>
      </c>
    </row>
    <row r="29" spans="1:9" x14ac:dyDescent="0.2">
      <c r="A29" s="119" t="s">
        <v>118</v>
      </c>
      <c r="B29" s="122">
        <f>+Expenses!B33</f>
        <v>122</v>
      </c>
      <c r="C29" s="122">
        <f>+Expenses!C33</f>
        <v>128</v>
      </c>
      <c r="D29" s="122">
        <f>+Expenses!D33</f>
        <v>129</v>
      </c>
      <c r="E29" s="122">
        <f>+Expenses!E33</f>
        <v>134</v>
      </c>
      <c r="F29" s="122">
        <f>+Expenses!F33</f>
        <v>128</v>
      </c>
      <c r="G29" s="124"/>
      <c r="H29" s="125">
        <f>+F29-D29</f>
        <v>-1</v>
      </c>
      <c r="I29" s="126">
        <f>+IF(D29&lt;&gt;0,IF(ABS(H29/D29)&gt;1,"NM ",H29/D29),"NM ")</f>
        <v>-7.7519379844961239E-3</v>
      </c>
    </row>
    <row r="30" spans="1:9" ht="12.75" customHeight="1" x14ac:dyDescent="0.2">
      <c r="A30" s="119" t="s">
        <v>242</v>
      </c>
      <c r="B30" s="122">
        <v>8</v>
      </c>
      <c r="C30" s="122">
        <v>9</v>
      </c>
      <c r="D30" s="122">
        <v>10</v>
      </c>
      <c r="E30" s="122">
        <v>10</v>
      </c>
      <c r="F30" s="123">
        <v>9</v>
      </c>
      <c r="G30" s="128"/>
      <c r="H30" s="127">
        <f t="shared" ref="H30:H31" si="3">+F30-D30</f>
        <v>-1</v>
      </c>
      <c r="I30" s="129">
        <f>+IF(D30&lt;&gt;0,IF(ABS(H30/D30)&gt;1,"NM ",H30/D30),"NM ")</f>
        <v>-0.1</v>
      </c>
    </row>
    <row r="31" spans="1:9" x14ac:dyDescent="0.2">
      <c r="A31" s="130" t="s">
        <v>121</v>
      </c>
      <c r="B31" s="131">
        <f>Expenses!B36</f>
        <v>85</v>
      </c>
      <c r="C31" s="131">
        <f>Expenses!C36</f>
        <v>78</v>
      </c>
      <c r="D31" s="131">
        <f>Expenses!D36</f>
        <v>76</v>
      </c>
      <c r="E31" s="131">
        <f>Expenses!E36</f>
        <v>76</v>
      </c>
      <c r="F31" s="131">
        <f>Expenses!F36</f>
        <v>83</v>
      </c>
      <c r="G31" s="128"/>
      <c r="H31" s="127">
        <f t="shared" si="3"/>
        <v>7</v>
      </c>
      <c r="I31" s="129">
        <f>+IF(D31&lt;&gt;0,IF(ABS(H31/D31)&gt;1,"NM ",H31/D31),"NM ")</f>
        <v>9.2105263157894732E-2</v>
      </c>
    </row>
    <row r="32" spans="1:9" ht="12.75" customHeight="1" x14ac:dyDescent="0.2">
      <c r="A32" s="136" t="s">
        <v>243</v>
      </c>
      <c r="B32" s="137">
        <f>+SUM(B29:B31)</f>
        <v>215</v>
      </c>
      <c r="C32" s="137">
        <f>+SUM(C29:C31)</f>
        <v>215</v>
      </c>
      <c r="D32" s="137">
        <f>+SUM(D29:D31)</f>
        <v>215</v>
      </c>
      <c r="E32" s="137">
        <f>+SUM(E29:E31)</f>
        <v>220</v>
      </c>
      <c r="F32" s="137">
        <f>+SUM(F29:F31)</f>
        <v>220</v>
      </c>
      <c r="G32" s="138"/>
      <c r="H32" s="139">
        <f>+F32-D32</f>
        <v>5</v>
      </c>
      <c r="I32" s="140">
        <f>+IF(D32&lt;&gt;0,IF(ABS(H32/D32)&gt;1,"NM ",H32/D32),"NM ")</f>
        <v>2.3255813953488372E-2</v>
      </c>
    </row>
    <row r="34" spans="1:9" ht="12.75" customHeight="1" x14ac:dyDescent="0.2">
      <c r="A34" s="141" t="s">
        <v>244</v>
      </c>
      <c r="B34" s="141"/>
      <c r="C34" s="141"/>
      <c r="D34" s="141"/>
      <c r="E34" s="141"/>
      <c r="F34" s="141"/>
      <c r="G34" s="141"/>
      <c r="H34" s="141"/>
      <c r="I34" s="141"/>
    </row>
    <row r="67" spans="12:12" x14ac:dyDescent="0.2">
      <c r="L67" s="119" t="s">
        <v>41</v>
      </c>
    </row>
  </sheetData>
  <mergeCells count="4">
    <mergeCell ref="H5:I5"/>
    <mergeCell ref="A16:I17"/>
    <mergeCell ref="A22:I25"/>
    <mergeCell ref="H27:I27"/>
  </mergeCells>
  <pageMargins left="0.70866141732283472" right="0.70866141732283472" top="0.74803149606299213" bottom="0.74803149606299213" header="0.31496062992125984" footer="0.31496062992125984"/>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Group Result</vt:lpstr>
      <vt:lpstr>Revenue</vt:lpstr>
      <vt:lpstr>Expenses</vt:lpstr>
      <vt:lpstr>Mobile</vt:lpstr>
      <vt:lpstr>VceBB</vt:lpstr>
      <vt:lpstr>Other</vt:lpstr>
      <vt:lpstr>Cash Flows</vt:lpstr>
      <vt:lpstr>Capex</vt:lpstr>
      <vt:lpstr>Capex!Print_Area</vt:lpstr>
      <vt:lpstr>'Cash Flows'!Print_Area</vt:lpstr>
      <vt:lpstr>Expenses!Print_Area</vt:lpstr>
      <vt:lpstr>'Group Result'!Print_Area</vt:lpstr>
      <vt:lpstr>Mobile!Print_Area</vt:lpstr>
      <vt:lpstr>Other!Print_Area</vt:lpstr>
      <vt:lpstr>Revenue!Print_Area</vt:lpstr>
      <vt:lpstr>VceBB!Print_Area</vt:lpstr>
      <vt:lpstr>'Cash Flows'!Print_Titles</vt:lpstr>
      <vt:lpstr>Expenses!Print_Titles</vt:lpstr>
      <vt:lpstr>'Group Result'!Print_Titles</vt:lpstr>
      <vt:lpstr>Revenue!Print_Titles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2019-02-19T02:36:33Z</dcterms:created>
  <dcterms:modified xsi:type="dcterms:W3CDTF">2019-02-19T03:03:43Z</dcterms:modified>
</cp:coreProperties>
</file>